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6495" windowWidth="13680" windowHeight="6495"/>
  </bookViews>
  <sheets>
    <sheet name="Tabelle1" sheetId="1" r:id="rId1"/>
    <sheet name="Tabelle2" sheetId="2" r:id="rId2"/>
    <sheet name="Tabelle3" sheetId="3" r:id="rId3"/>
    <sheet name="Tabelle4" sheetId="4" r:id="rId4"/>
  </sheets>
  <calcPr calcId="125725"/>
</workbook>
</file>

<file path=xl/calcChain.xml><?xml version="1.0" encoding="utf-8"?>
<calcChain xmlns="http://schemas.openxmlformats.org/spreadsheetml/2006/main">
  <c r="I28" i="1"/>
  <c r="I26"/>
  <c r="I25"/>
  <c r="G39"/>
  <c r="G38"/>
  <c r="G40"/>
  <c r="G41"/>
  <c r="G42"/>
  <c r="G37"/>
  <c r="G27"/>
  <c r="G34"/>
  <c r="G35"/>
  <c r="G36"/>
  <c r="G33"/>
  <c r="G23"/>
  <c r="G24"/>
  <c r="G25"/>
  <c r="G26"/>
  <c r="G28"/>
  <c r="G18"/>
  <c r="G15"/>
  <c r="G16"/>
  <c r="G17"/>
  <c r="G19"/>
  <c r="G20"/>
  <c r="G21"/>
  <c r="G22"/>
  <c r="G29"/>
  <c r="G30"/>
  <c r="G31"/>
  <c r="G32"/>
  <c r="G43"/>
  <c r="G14"/>
  <c r="R2"/>
  <c r="S6"/>
  <c r="S5"/>
  <c r="S4"/>
  <c r="S3"/>
  <c r="S2"/>
  <c r="F26"/>
  <c r="F25"/>
  <c r="F24"/>
  <c r="F23"/>
  <c r="F27"/>
  <c r="F28"/>
  <c r="F29"/>
  <c r="F30"/>
  <c r="F31"/>
  <c r="F32"/>
  <c r="F33"/>
  <c r="F34"/>
  <c r="F35"/>
  <c r="F36"/>
  <c r="F37"/>
  <c r="F38"/>
  <c r="F39"/>
  <c r="F40"/>
  <c r="F41"/>
  <c r="F42"/>
  <c r="F22"/>
  <c r="F21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14"/>
  <c r="I61" i="2"/>
  <c r="I63" s="1"/>
  <c r="I64" s="1"/>
  <c r="J41"/>
  <c r="J60"/>
  <c r="M60" s="1" a="1"/>
  <c r="M60" s="1"/>
  <c r="N60" s="1"/>
  <c r="G33"/>
  <c r="G13"/>
  <c r="H29"/>
  <c r="G28"/>
  <c r="F27"/>
  <c r="F34"/>
  <c r="E38"/>
  <c r="M38" s="1" a="1"/>
  <c r="M38" s="1"/>
  <c r="N38" s="1"/>
  <c r="F41"/>
  <c r="M41" l="1" a="1"/>
  <c r="M41" s="1"/>
  <c r="N41" s="1"/>
  <c r="K10" i="1"/>
  <c r="K60" i="2" a="1"/>
  <c r="K60" s="1"/>
  <c r="L60" s="1"/>
  <c r="K41" a="1"/>
  <c r="K41" s="1"/>
  <c r="L41" s="1"/>
  <c r="K38" a="1"/>
  <c r="K38" s="1"/>
  <c r="L38" s="1"/>
  <c r="F7"/>
  <c r="E6"/>
  <c r="E30"/>
  <c r="F31"/>
  <c r="D30"/>
  <c r="H22"/>
  <c r="F24"/>
  <c r="C23"/>
  <c r="B15"/>
  <c r="G46"/>
  <c r="H50"/>
  <c r="J10"/>
  <c r="J11"/>
  <c r="J12"/>
  <c r="J17"/>
  <c r="J18"/>
  <c r="J19"/>
  <c r="J51"/>
  <c r="J52"/>
  <c r="J53"/>
  <c r="J54"/>
  <c r="J55"/>
  <c r="J56"/>
  <c r="J57"/>
  <c r="J58"/>
  <c r="J59"/>
  <c r="D4"/>
  <c r="F4"/>
  <c r="H28"/>
  <c r="H21"/>
  <c r="H20"/>
  <c r="H47"/>
  <c r="H48"/>
  <c r="H49"/>
  <c r="G42"/>
  <c r="G43"/>
  <c r="G44"/>
  <c r="G45"/>
  <c r="F39"/>
  <c r="F40"/>
  <c r="K8" i="1"/>
  <c r="E31" i="2"/>
  <c r="E32"/>
  <c r="E33"/>
  <c r="E34"/>
  <c r="E35"/>
  <c r="E36"/>
  <c r="E37"/>
  <c r="D3"/>
  <c r="D24"/>
  <c r="D25"/>
  <c r="D26"/>
  <c r="D27"/>
  <c r="D28"/>
  <c r="D29"/>
  <c r="C16"/>
  <c r="C17"/>
  <c r="C18"/>
  <c r="C19"/>
  <c r="C20"/>
  <c r="C21"/>
  <c r="C22"/>
  <c r="B3"/>
  <c r="B4"/>
  <c r="B5"/>
  <c r="B6"/>
  <c r="B7"/>
  <c r="B8"/>
  <c r="B9"/>
  <c r="B10"/>
  <c r="B11"/>
  <c r="B12"/>
  <c r="B13"/>
  <c r="M13" s="1" a="1"/>
  <c r="M13" s="1"/>
  <c r="N13" s="1"/>
  <c r="B14"/>
  <c r="B2"/>
  <c r="K13" l="1" a="1"/>
  <c r="K13" s="1"/>
  <c r="L13" s="1"/>
  <c r="K56" a="1"/>
  <c r="K56" s="1"/>
  <c r="L56" s="1"/>
  <c r="M56" a="1"/>
  <c r="M56" s="1"/>
  <c r="N56" s="1"/>
  <c r="K52" a="1"/>
  <c r="K52" s="1"/>
  <c r="L52" s="1"/>
  <c r="M52" a="1"/>
  <c r="M52" s="1"/>
  <c r="N52" s="1"/>
  <c r="M57" a="1"/>
  <c r="M57" s="1"/>
  <c r="N57" s="1"/>
  <c r="K57" a="1"/>
  <c r="K57" s="1"/>
  <c r="L57" s="1"/>
  <c r="M53" a="1"/>
  <c r="M53" s="1"/>
  <c r="N53" s="1"/>
  <c r="K53" a="1"/>
  <c r="K53" s="1"/>
  <c r="L53" s="1"/>
  <c r="M58" a="1"/>
  <c r="M58" s="1"/>
  <c r="N58" s="1"/>
  <c r="K58" a="1"/>
  <c r="K58" s="1"/>
  <c r="L58" s="1"/>
  <c r="M54" a="1"/>
  <c r="M54" s="1"/>
  <c r="N54" s="1"/>
  <c r="K54" a="1"/>
  <c r="K54" s="1"/>
  <c r="L54" s="1"/>
  <c r="M59" a="1"/>
  <c r="M59" s="1"/>
  <c r="N59" s="1"/>
  <c r="K59" a="1"/>
  <c r="K59" s="1"/>
  <c r="L59" s="1"/>
  <c r="M55" a="1"/>
  <c r="M55" s="1"/>
  <c r="N55" s="1"/>
  <c r="K55" a="1"/>
  <c r="K55" s="1"/>
  <c r="L55" s="1"/>
  <c r="M51" a="1"/>
  <c r="M51" s="1"/>
  <c r="N51" s="1"/>
  <c r="K51" a="1"/>
  <c r="K51" s="1"/>
  <c r="L51" s="1"/>
  <c r="M14" a="1"/>
  <c r="M14" s="1"/>
  <c r="N14" s="1"/>
  <c r="K14" a="1"/>
  <c r="K14" s="1"/>
  <c r="L14" s="1"/>
  <c r="K2" a="1"/>
  <c r="K2" s="1"/>
  <c r="L2" s="1"/>
  <c r="M2" a="1"/>
  <c r="M2" s="1"/>
  <c r="N2" s="1"/>
  <c r="K11" a="1"/>
  <c r="K11" s="1"/>
  <c r="L11" s="1"/>
  <c r="M11" a="1"/>
  <c r="M11" s="1"/>
  <c r="N11" s="1"/>
  <c r="K12" a="1"/>
  <c r="K12" s="1"/>
  <c r="L12" s="1"/>
  <c r="M12" a="1"/>
  <c r="M12" s="1"/>
  <c r="N12" s="1"/>
  <c r="K8" a="1"/>
  <c r="K8" s="1"/>
  <c r="L8" s="1"/>
  <c r="M8" a="1"/>
  <c r="M8" s="1"/>
  <c r="N8" s="1"/>
  <c r="K9" a="1"/>
  <c r="K9" s="1"/>
  <c r="L9" s="1"/>
  <c r="M9" a="1"/>
  <c r="M9" s="1"/>
  <c r="N9" s="1"/>
  <c r="M5" a="1"/>
  <c r="M5" s="1"/>
  <c r="N5" s="1"/>
  <c r="K5" a="1"/>
  <c r="K5" s="1"/>
  <c r="L5" s="1"/>
  <c r="M15" a="1"/>
  <c r="M15" s="1"/>
  <c r="N15" s="1"/>
  <c r="K15" a="1"/>
  <c r="K15" s="1"/>
  <c r="L15" s="1"/>
  <c r="M10" a="1"/>
  <c r="M10" s="1"/>
  <c r="N10" s="1"/>
  <c r="K10" a="1"/>
  <c r="K10" s="1"/>
  <c r="L10" s="1"/>
  <c r="M50" a="1"/>
  <c r="M50" s="1"/>
  <c r="N50" s="1"/>
  <c r="K50" a="1"/>
  <c r="K50" s="1"/>
  <c r="L50" s="1"/>
  <c r="M48" a="1"/>
  <c r="M48" s="1"/>
  <c r="N48" s="1"/>
  <c r="K48" a="1"/>
  <c r="K48" s="1"/>
  <c r="L48" s="1"/>
  <c r="M49" a="1"/>
  <c r="M49" s="1"/>
  <c r="N49" s="1"/>
  <c r="K49" a="1"/>
  <c r="K49" s="1"/>
  <c r="L49" s="1"/>
  <c r="M47" a="1"/>
  <c r="M47" s="1"/>
  <c r="N47" s="1"/>
  <c r="K47" a="1"/>
  <c r="K47" s="1"/>
  <c r="L47" s="1"/>
  <c r="M45" a="1"/>
  <c r="M45" s="1"/>
  <c r="N45" s="1"/>
  <c r="K45" a="1"/>
  <c r="K45" s="1"/>
  <c r="L45" s="1"/>
  <c r="M46" a="1"/>
  <c r="M46" s="1"/>
  <c r="N46" s="1"/>
  <c r="K46" a="1"/>
  <c r="K46" s="1"/>
  <c r="L46" s="1"/>
  <c r="M42" a="1"/>
  <c r="M42" s="1"/>
  <c r="N42" s="1"/>
  <c r="K42" a="1"/>
  <c r="K42" s="1"/>
  <c r="L42" s="1"/>
  <c r="M43" a="1"/>
  <c r="M43" s="1"/>
  <c r="N43" s="1"/>
  <c r="K43" a="1"/>
  <c r="K43" s="1"/>
  <c r="L43" s="1"/>
  <c r="M44" a="1"/>
  <c r="M44" s="1"/>
  <c r="N44" s="1"/>
  <c r="K44" a="1"/>
  <c r="K44" s="1"/>
  <c r="L44" s="1"/>
  <c r="M7" a="1"/>
  <c r="M7" s="1"/>
  <c r="N7" s="1"/>
  <c r="K7" a="1"/>
  <c r="K7" s="1"/>
  <c r="L7" s="1"/>
  <c r="M39" a="1"/>
  <c r="M39" s="1"/>
  <c r="N39" s="1"/>
  <c r="K39" a="1"/>
  <c r="K39" s="1"/>
  <c r="L39" s="1"/>
  <c r="K40" a="1"/>
  <c r="K40" s="1"/>
  <c r="L40" s="1"/>
  <c r="M40" a="1"/>
  <c r="M40" s="1"/>
  <c r="N40" s="1"/>
  <c r="M37" a="1"/>
  <c r="M37" s="1"/>
  <c r="N37" s="1"/>
  <c r="K37" a="1"/>
  <c r="K37" s="1"/>
  <c r="L37" s="1"/>
  <c r="K34" a="1"/>
  <c r="K34" s="1"/>
  <c r="L34" s="1"/>
  <c r="M34" a="1"/>
  <c r="M34" s="1"/>
  <c r="N34" s="1"/>
  <c r="K35" a="1"/>
  <c r="K35" s="1"/>
  <c r="L35" s="1"/>
  <c r="M35" a="1"/>
  <c r="M35" s="1"/>
  <c r="N35" s="1"/>
  <c r="K31" a="1"/>
  <c r="K31" s="1"/>
  <c r="L31" s="1"/>
  <c r="M31" a="1"/>
  <c r="M31" s="1"/>
  <c r="N31" s="1"/>
  <c r="M6" a="1"/>
  <c r="M6" s="1"/>
  <c r="N6" s="1"/>
  <c r="K6" a="1"/>
  <c r="K6" s="1"/>
  <c r="L6" s="1"/>
  <c r="M33" a="1"/>
  <c r="M33" s="1"/>
  <c r="N33" s="1"/>
  <c r="K33" a="1"/>
  <c r="K33" s="1"/>
  <c r="L33" s="1"/>
  <c r="K36" a="1"/>
  <c r="K36" s="1"/>
  <c r="L36" s="1"/>
  <c r="M36" a="1"/>
  <c r="M36" s="1"/>
  <c r="N36" s="1"/>
  <c r="K32" a="1"/>
  <c r="K32" s="1"/>
  <c r="L32" s="1"/>
  <c r="M32" a="1"/>
  <c r="M32" s="1"/>
  <c r="N32" s="1"/>
  <c r="M27" a="1"/>
  <c r="M27" s="1"/>
  <c r="N27" s="1"/>
  <c r="K27" a="1"/>
  <c r="K27" s="1"/>
  <c r="L27" s="1"/>
  <c r="K24" a="1"/>
  <c r="K24" s="1"/>
  <c r="L24" s="1"/>
  <c r="M24" a="1"/>
  <c r="M24" s="1"/>
  <c r="N24" s="1"/>
  <c r="K25" a="1"/>
  <c r="K25" s="1"/>
  <c r="L25" s="1"/>
  <c r="M25" a="1"/>
  <c r="M25" s="1"/>
  <c r="N25" s="1"/>
  <c r="K4" a="1"/>
  <c r="K4" s="1"/>
  <c r="L4" s="1"/>
  <c r="M4" a="1"/>
  <c r="M4" s="1"/>
  <c r="N4" s="1"/>
  <c r="M3" a="1"/>
  <c r="M3" s="1"/>
  <c r="N3" s="1"/>
  <c r="K3" a="1"/>
  <c r="K3" s="1"/>
  <c r="L3" s="1"/>
  <c r="M30" a="1"/>
  <c r="M30" s="1"/>
  <c r="N30" s="1"/>
  <c r="K30" a="1"/>
  <c r="K30" s="1"/>
  <c r="L30" s="1"/>
  <c r="K28" a="1"/>
  <c r="K28" s="1"/>
  <c r="L28" s="1"/>
  <c r="M28" a="1"/>
  <c r="M28" s="1"/>
  <c r="N28" s="1"/>
  <c r="K29" a="1"/>
  <c r="K29" s="1"/>
  <c r="L29" s="1"/>
  <c r="M29" a="1"/>
  <c r="M29" s="1"/>
  <c r="N29" s="1"/>
  <c r="M26" a="1"/>
  <c r="M26" s="1"/>
  <c r="N26" s="1"/>
  <c r="K26" a="1"/>
  <c r="K26" s="1"/>
  <c r="L26" s="1"/>
  <c r="K20" a="1"/>
  <c r="K20" s="1"/>
  <c r="L20" s="1"/>
  <c r="M20" a="1"/>
  <c r="M20" s="1"/>
  <c r="N20" s="1"/>
  <c r="M23" a="1"/>
  <c r="M23" s="1"/>
  <c r="N23" s="1"/>
  <c r="K23" a="1"/>
  <c r="K23" s="1"/>
  <c r="L23" s="1"/>
  <c r="M17" a="1"/>
  <c r="M17" s="1"/>
  <c r="N17" s="1"/>
  <c r="K17" a="1"/>
  <c r="K17" s="1"/>
  <c r="L17" s="1"/>
  <c r="K18" a="1"/>
  <c r="K18" s="1"/>
  <c r="L18" s="1"/>
  <c r="M18" a="1"/>
  <c r="M18" s="1"/>
  <c r="N18" s="1"/>
  <c r="K16" a="1"/>
  <c r="K16" s="1"/>
  <c r="L16" s="1"/>
  <c r="M16" a="1"/>
  <c r="M16" s="1"/>
  <c r="N16" s="1"/>
  <c r="M21" a="1"/>
  <c r="M21" s="1"/>
  <c r="N21" s="1"/>
  <c r="K21" a="1"/>
  <c r="K21" s="1"/>
  <c r="L21" s="1"/>
  <c r="K22" a="1"/>
  <c r="K22" s="1"/>
  <c r="L22" s="1"/>
  <c r="M22" a="1"/>
  <c r="M22" s="1"/>
  <c r="N22" s="1"/>
  <c r="M19" a="1"/>
  <c r="M19" s="1"/>
  <c r="N19" s="1"/>
  <c r="K19" a="1"/>
  <c r="K19" s="1"/>
  <c r="L19" s="1"/>
  <c r="G61" l="1"/>
  <c r="G63" s="1"/>
  <c r="G64" s="1"/>
  <c r="F61"/>
  <c r="F63" s="1"/>
  <c r="F64" s="1"/>
  <c r="L61"/>
  <c r="K2" i="1" s="1"/>
  <c r="N61" i="2"/>
  <c r="C61"/>
  <c r="C63" s="1"/>
  <c r="C64" s="1"/>
  <c r="B61"/>
  <c r="B63" s="1"/>
  <c r="B64" s="1"/>
  <c r="E61"/>
  <c r="E63" s="1"/>
  <c r="E64" s="1"/>
  <c r="D61"/>
  <c r="D63" s="1"/>
  <c r="D64" s="1"/>
  <c r="H61"/>
  <c r="H63" s="1"/>
  <c r="H64" s="1"/>
  <c r="J61"/>
  <c r="J63" s="1"/>
  <c r="J64" s="1"/>
  <c r="B65" l="1"/>
  <c r="K12" i="1"/>
</calcChain>
</file>

<file path=xl/sharedStrings.xml><?xml version="1.0" encoding="utf-8"?>
<sst xmlns="http://schemas.openxmlformats.org/spreadsheetml/2006/main" count="196" uniqueCount="159">
  <si>
    <t>Abenteuertyp:</t>
  </si>
  <si>
    <t>Alltag</t>
  </si>
  <si>
    <t>Freiland</t>
  </si>
  <si>
    <t>Halbwelt</t>
  </si>
  <si>
    <t>Kampf</t>
  </si>
  <si>
    <t>Körper</t>
  </si>
  <si>
    <t>Dweomer</t>
  </si>
  <si>
    <t>Sozial</t>
  </si>
  <si>
    <t>Unterwelt</t>
  </si>
  <si>
    <t>Waffen</t>
  </si>
  <si>
    <t>Wissen</t>
  </si>
  <si>
    <t>Endergebnis</t>
  </si>
  <si>
    <t>Zaubergruppen:</t>
  </si>
  <si>
    <t>Beherrschen</t>
  </si>
  <si>
    <t>Bewegen</t>
  </si>
  <si>
    <t>Erkennen</t>
  </si>
  <si>
    <t>Erschaffen</t>
  </si>
  <si>
    <t>Formen</t>
  </si>
  <si>
    <t>Verändern</t>
  </si>
  <si>
    <t>Zerstören</t>
  </si>
  <si>
    <t>Wundertaten</t>
  </si>
  <si>
    <t>Zaubersalze</t>
  </si>
  <si>
    <t>Runenstäbe</t>
  </si>
  <si>
    <t>Zaubersiegel</t>
  </si>
  <si>
    <t>Zauberrunen</t>
  </si>
  <si>
    <t>Thaumatherapie</t>
  </si>
  <si>
    <t>Erhaltung</t>
  </si>
  <si>
    <t>Zaubermittel</t>
  </si>
  <si>
    <t>Zauberschutz</t>
  </si>
  <si>
    <t>Vigilsignien</t>
  </si>
  <si>
    <t>Zauberblätter</t>
  </si>
  <si>
    <t>Artefakte</t>
  </si>
  <si>
    <t>Auswertung:</t>
  </si>
  <si>
    <t>Fertigkeit</t>
  </si>
  <si>
    <t>Waffe</t>
  </si>
  <si>
    <t>Start-LE</t>
  </si>
  <si>
    <t>Info:</t>
  </si>
  <si>
    <t>Die Startfertigkeiten müssen in LE umgerechnet werden und zur passenden Kategorie hinzugerechnet werden</t>
  </si>
  <si>
    <t>Bootfahren</t>
  </si>
  <si>
    <t>Klettern</t>
  </si>
  <si>
    <t>Musizieren</t>
  </si>
  <si>
    <t>Reiten</t>
  </si>
  <si>
    <t>Schwimmen</t>
  </si>
  <si>
    <t>Seilkunst</t>
  </si>
  <si>
    <t>Wagenlenken</t>
  </si>
  <si>
    <t>Schreiben</t>
  </si>
  <si>
    <t>Sprache</t>
  </si>
  <si>
    <t>Erste Hilfe</t>
  </si>
  <si>
    <t>Etikette</t>
  </si>
  <si>
    <t>Gerätekunde</t>
  </si>
  <si>
    <t>Geschäftssinn</t>
  </si>
  <si>
    <t>Überleben</t>
  </si>
  <si>
    <t>Naturkunde</t>
  </si>
  <si>
    <t>Pflanzenkunde</t>
  </si>
  <si>
    <t>Tierkunde</t>
  </si>
  <si>
    <t>Schleichen</t>
  </si>
  <si>
    <t>Spurensuche</t>
  </si>
  <si>
    <t>Tarnen</t>
  </si>
  <si>
    <t>Balancieren</t>
  </si>
  <si>
    <t>Fälschen</t>
  </si>
  <si>
    <t>Gaukeln</t>
  </si>
  <si>
    <t>Akrobatik</t>
  </si>
  <si>
    <t>Gassenwissen</t>
  </si>
  <si>
    <t>Stehlen</t>
  </si>
  <si>
    <t>Betäuben</t>
  </si>
  <si>
    <t>Geländelauf</t>
  </si>
  <si>
    <t>Reiterkampf</t>
  </si>
  <si>
    <t>Anführen</t>
  </si>
  <si>
    <t>Athletik</t>
  </si>
  <si>
    <t>beidhändiger Kampf</t>
  </si>
  <si>
    <t>Kampf in Vollrüstung</t>
  </si>
  <si>
    <t>Fechten</t>
  </si>
  <si>
    <t>Scharfschießen</t>
  </si>
  <si>
    <t>Tauchen</t>
  </si>
  <si>
    <t>Laufen</t>
  </si>
  <si>
    <t>Meditieren</t>
  </si>
  <si>
    <t>Verführen</t>
  </si>
  <si>
    <t>Verstellen</t>
  </si>
  <si>
    <t>Beredsamkeit</t>
  </si>
  <si>
    <t>Verhören</t>
  </si>
  <si>
    <t>Menschenkenntnis</t>
  </si>
  <si>
    <t>Fallen entdecken</t>
  </si>
  <si>
    <t>Schlösser öffnen</t>
  </si>
  <si>
    <t>Fallenmechanik</t>
  </si>
  <si>
    <t>Meucheln</t>
  </si>
  <si>
    <t>Lesen von Zauberschrift</t>
  </si>
  <si>
    <t>Alchimie</t>
  </si>
  <si>
    <t>Heilkunde</t>
  </si>
  <si>
    <t>Landeskunde</t>
  </si>
  <si>
    <t>Zauberkunde</t>
  </si>
  <si>
    <t>Abrichten</t>
  </si>
  <si>
    <t>Thaumagraphie</t>
  </si>
  <si>
    <t>Wahrsagen</t>
  </si>
  <si>
    <t>Orakelkunst</t>
  </si>
  <si>
    <t>Astrologie</t>
  </si>
  <si>
    <t>Thaumalogie</t>
  </si>
  <si>
    <t>Glücksspiel</t>
  </si>
  <si>
    <t>Durchschnitt:</t>
  </si>
  <si>
    <t>Gesamt-LE:</t>
  </si>
  <si>
    <t>Ersparnis:</t>
  </si>
  <si>
    <t>Zauber-LE</t>
  </si>
  <si>
    <t>Hier müssen die LE mal den LE-Kosten für die jeweiligen Spezialgebiete genommen werden</t>
  </si>
  <si>
    <t>Zaubergruppe:</t>
  </si>
  <si>
    <t>Gesamtkosten in LE</t>
  </si>
  <si>
    <t>Durchschnittskosten</t>
  </si>
  <si>
    <t>Zauberlieder</t>
  </si>
  <si>
    <t>Beherschung</t>
  </si>
  <si>
    <t>Zaubersalz</t>
  </si>
  <si>
    <t>Runenstab</t>
  </si>
  <si>
    <t>Summe:</t>
  </si>
  <si>
    <t>As</t>
  </si>
  <si>
    <t>Bb</t>
  </si>
  <si>
    <t>Gl</t>
  </si>
  <si>
    <t>Hä</t>
  </si>
  <si>
    <t>Kr</t>
  </si>
  <si>
    <t>Sp</t>
  </si>
  <si>
    <t>Wa</t>
  </si>
  <si>
    <t>Ba</t>
  </si>
  <si>
    <t>Or</t>
  </si>
  <si>
    <t>Dr</t>
  </si>
  <si>
    <t>Hx</t>
  </si>
  <si>
    <t>Ma</t>
  </si>
  <si>
    <t>PB</t>
  </si>
  <si>
    <t>PS</t>
  </si>
  <si>
    <t>Sc</t>
  </si>
  <si>
    <t>Start-EP</t>
  </si>
  <si>
    <t>Zauber</t>
  </si>
  <si>
    <t>Fertigkeiten</t>
  </si>
  <si>
    <t>Er</t>
  </si>
  <si>
    <t>Mg</t>
  </si>
  <si>
    <t>Sg</t>
  </si>
  <si>
    <t>Tm</t>
  </si>
  <si>
    <t>Hl</t>
  </si>
  <si>
    <t>Rm</t>
  </si>
  <si>
    <t>Th</t>
  </si>
  <si>
    <t>Ws</t>
  </si>
  <si>
    <t>Bj</t>
  </si>
  <si>
    <t>Fe</t>
  </si>
  <si>
    <t>Km</t>
  </si>
  <si>
    <t>Sw</t>
  </si>
  <si>
    <t>Wh</t>
  </si>
  <si>
    <t>Zk</t>
  </si>
  <si>
    <t>Typ. Zauber</t>
  </si>
  <si>
    <t>LE des Zaubers mal Kosten</t>
  </si>
  <si>
    <t>Zauber-Schnitt:</t>
  </si>
  <si>
    <t>Sk</t>
  </si>
  <si>
    <t>Waffen:</t>
  </si>
  <si>
    <t>Summe+Waffen</t>
  </si>
  <si>
    <t>HÄ</t>
  </si>
  <si>
    <t>SP</t>
  </si>
  <si>
    <t>Agens/Stufe</t>
  </si>
  <si>
    <t>Feuer</t>
  </si>
  <si>
    <t>Wasser</t>
  </si>
  <si>
    <t>Luft</t>
  </si>
  <si>
    <t>Magan</t>
  </si>
  <si>
    <t>Metall</t>
  </si>
  <si>
    <t>Eis</t>
  </si>
  <si>
    <t>Erde</t>
  </si>
  <si>
    <t>Holz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</si>
</sst>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0" fillId="4" borderId="0" xfId="0" applyFill="1"/>
    <xf numFmtId="0" fontId="0" fillId="5" borderId="0" xfId="0" applyFill="1"/>
    <xf numFmtId="0" fontId="0" fillId="2" borderId="4" xfId="0" applyFill="1" applyBorder="1"/>
    <xf numFmtId="0" fontId="0" fillId="2" borderId="5" xfId="0" applyFill="1" applyBorder="1"/>
    <xf numFmtId="0" fontId="0" fillId="7" borderId="6" xfId="0" applyFill="1" applyBorder="1"/>
    <xf numFmtId="0" fontId="0" fillId="2" borderId="6" xfId="0" applyFill="1" applyBorder="1"/>
    <xf numFmtId="0" fontId="0" fillId="6" borderId="6" xfId="0" applyFill="1" applyBorder="1"/>
    <xf numFmtId="0" fontId="0" fillId="8" borderId="6" xfId="0" applyFill="1" applyBorder="1"/>
    <xf numFmtId="0" fontId="0" fillId="2" borderId="7" xfId="0" applyFill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3"/>
  <sheetViews>
    <sheetView tabSelected="1" topLeftCell="A13" workbookViewId="0">
      <selection activeCell="I29" sqref="I29"/>
    </sheetView>
  </sheetViews>
  <sheetFormatPr baseColWidth="10" defaultRowHeight="15"/>
  <cols>
    <col min="1" max="1" width="15.28515625" customWidth="1"/>
    <col min="2" max="2" width="12.85546875" customWidth="1"/>
    <col min="3" max="3" width="11.85546875" customWidth="1"/>
    <col min="4" max="4" width="12.5703125" customWidth="1"/>
    <col min="5" max="5" width="12.7109375" customWidth="1"/>
    <col min="6" max="6" width="15.42578125" customWidth="1"/>
    <col min="8" max="8" width="13.28515625" customWidth="1"/>
    <col min="9" max="9" width="13.42578125" customWidth="1"/>
  </cols>
  <sheetData>
    <row r="1" spans="1:19" ht="15.75" thickBo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R1" t="s">
        <v>146</v>
      </c>
    </row>
    <row r="2" spans="1:19" ht="15.75" thickBot="1">
      <c r="B2" s="5">
        <v>4</v>
      </c>
      <c r="C2" s="6">
        <v>0</v>
      </c>
      <c r="D2" s="6">
        <v>2</v>
      </c>
      <c r="E2" s="6">
        <v>20</v>
      </c>
      <c r="F2" s="6">
        <v>2.5</v>
      </c>
      <c r="G2" s="6">
        <v>3.3</v>
      </c>
      <c r="H2" s="6">
        <v>0</v>
      </c>
      <c r="I2" s="6">
        <v>0</v>
      </c>
      <c r="J2" s="7">
        <v>0</v>
      </c>
      <c r="K2" s="8">
        <f>Tabelle2!L61+I2*R2</f>
        <v>75296.5</v>
      </c>
      <c r="R2">
        <f>SUM(S2:S6)</f>
        <v>20165</v>
      </c>
      <c r="S2">
        <f>104*3</f>
        <v>312</v>
      </c>
    </row>
    <row r="3" spans="1:19" ht="15.75" thickBot="1">
      <c r="A3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6</v>
      </c>
      <c r="S3">
        <f>592*4</f>
        <v>2368</v>
      </c>
    </row>
    <row r="4" spans="1:19" ht="15.75" thickBot="1">
      <c r="B4" s="2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3">
        <v>0</v>
      </c>
      <c r="S4">
        <f>741*5</f>
        <v>3705</v>
      </c>
    </row>
    <row r="5" spans="1:19" ht="15.75" thickBot="1"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S5">
        <f>1145*8</f>
        <v>9160</v>
      </c>
    </row>
    <row r="6" spans="1:19" ht="15.75" thickBot="1">
      <c r="B6" s="2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3">
        <v>0</v>
      </c>
      <c r="S6">
        <f>1540*3</f>
        <v>4620</v>
      </c>
    </row>
    <row r="7" spans="1:19" ht="15.75" thickBot="1">
      <c r="B7" t="s">
        <v>30</v>
      </c>
      <c r="C7" t="s">
        <v>31</v>
      </c>
      <c r="D7" t="s">
        <v>105</v>
      </c>
    </row>
    <row r="8" spans="1:19" ht="15.75" thickBot="1">
      <c r="B8" s="2">
        <v>0</v>
      </c>
      <c r="C8" s="11">
        <v>0</v>
      </c>
      <c r="D8" s="10">
        <v>0</v>
      </c>
      <c r="K8" s="8">
        <f>(Tabelle1!J4*Tabelle3!B2+Tabelle1!B4*Tabelle3!B5+Tabelle3!B6*Tabelle1!C4+Tabelle1!D4*Tabelle3!B7+Tabelle3!B8*Tabelle1!E4+Tabelle1!F4*Tabelle3!B9+Tabelle3!B10*Tabelle1!G4+Tabelle1!H4*Tabelle3!B11+Tabelle3!B12*Tabelle1!B6+Tabelle1!C6*Tabelle3!B13+Tabelle3!B14*Tabelle1!D6+Tabelle1!E6*Tabelle3!B15+Tabelle3!B16*Tabelle1!F6+Tabelle1!G6*Tabelle3!B17+Tabelle3!B18*Tabelle1!H6+Tabelle1!I6*Tabelle3!B19+Tabelle3!B20*Tabelle1!J6+Tabelle1!B8*Tabelle3!B21+Tabelle3!B22*Tabelle1!C8+Tabelle1!I4*Tabelle3!B3+Tabelle3!B4*Tabelle1!D8)</f>
        <v>0</v>
      </c>
    </row>
    <row r="9" spans="1:19" ht="15.75" thickBot="1">
      <c r="A9" t="s">
        <v>35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7</v>
      </c>
      <c r="H9" t="s">
        <v>8</v>
      </c>
      <c r="I9" t="s">
        <v>9</v>
      </c>
      <c r="J9" t="s">
        <v>10</v>
      </c>
    </row>
    <row r="10" spans="1:19" ht="15.75" thickBot="1">
      <c r="B10" s="2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3">
        <v>0</v>
      </c>
      <c r="K10" s="9">
        <f>(B2*B10+C2*C10+D2*D10+E2*E10+F2*F10+G2*G10+H2*H10+I2*I10+J2*J10+B12)*3+D12</f>
        <v>0</v>
      </c>
      <c r="M10" t="s">
        <v>36</v>
      </c>
      <c r="N10" t="s">
        <v>37</v>
      </c>
    </row>
    <row r="11" spans="1:19" ht="15.75" thickBot="1">
      <c r="B11" t="s">
        <v>100</v>
      </c>
      <c r="D11" t="s">
        <v>142</v>
      </c>
    </row>
    <row r="12" spans="1:19" ht="15.75" thickBot="1">
      <c r="B12" s="10">
        <v>0</v>
      </c>
      <c r="C12" t="s">
        <v>101</v>
      </c>
      <c r="D12" s="10">
        <v>0</v>
      </c>
      <c r="E12" t="s">
        <v>143</v>
      </c>
      <c r="J12" t="s">
        <v>109</v>
      </c>
      <c r="K12" s="9">
        <f>SUM(K2,K8,K10)</f>
        <v>75296.5</v>
      </c>
    </row>
    <row r="13" spans="1:19">
      <c r="A13" t="s">
        <v>32</v>
      </c>
      <c r="B13" t="s">
        <v>125</v>
      </c>
      <c r="C13" t="s">
        <v>127</v>
      </c>
      <c r="D13" t="s">
        <v>126</v>
      </c>
      <c r="E13" t="s">
        <v>109</v>
      </c>
      <c r="F13" t="s">
        <v>144</v>
      </c>
      <c r="G13" t="s">
        <v>147</v>
      </c>
    </row>
    <row r="14" spans="1:19">
      <c r="A14" s="12" t="s">
        <v>110</v>
      </c>
      <c r="B14" s="12">
        <v>2400</v>
      </c>
      <c r="C14" s="12">
        <v>264270</v>
      </c>
      <c r="D14" s="12">
        <v>0</v>
      </c>
      <c r="E14" s="12">
        <f>SUM(B14:D14)</f>
        <v>266670</v>
      </c>
      <c r="G14">
        <f>E14+403300</f>
        <v>669970</v>
      </c>
      <c r="J14" t="s">
        <v>112</v>
      </c>
      <c r="K14">
        <v>48463.5</v>
      </c>
    </row>
    <row r="15" spans="1:19">
      <c r="A15" s="12" t="s">
        <v>111</v>
      </c>
      <c r="B15" s="12">
        <v>1980</v>
      </c>
      <c r="C15" s="12">
        <v>284970</v>
      </c>
      <c r="D15" s="12">
        <v>0</v>
      </c>
      <c r="E15" s="12">
        <f t="shared" ref="E15:E42" si="0">SUM(B15:D15)</f>
        <v>286950</v>
      </c>
      <c r="G15">
        <f t="shared" ref="G15:G43" si="1">E15+403300</f>
        <v>690250</v>
      </c>
      <c r="J15" t="s">
        <v>148</v>
      </c>
      <c r="K15">
        <v>46252.4</v>
      </c>
    </row>
    <row r="16" spans="1:19">
      <c r="A16" s="12" t="s">
        <v>112</v>
      </c>
      <c r="B16" s="12">
        <v>2490</v>
      </c>
      <c r="C16" s="12">
        <v>283650</v>
      </c>
      <c r="D16" s="12">
        <v>0</v>
      </c>
      <c r="E16" s="12">
        <f t="shared" si="0"/>
        <v>286140</v>
      </c>
      <c r="G16">
        <f t="shared" si="1"/>
        <v>689440</v>
      </c>
      <c r="J16" t="s">
        <v>149</v>
      </c>
      <c r="K16">
        <v>75296.5</v>
      </c>
    </row>
    <row r="17" spans="1:9">
      <c r="A17" s="12" t="s">
        <v>113</v>
      </c>
      <c r="B17" s="12">
        <v>1800</v>
      </c>
      <c r="C17" s="12">
        <v>280080</v>
      </c>
      <c r="D17" s="12">
        <v>0</v>
      </c>
      <c r="E17" s="12">
        <f t="shared" si="0"/>
        <v>281880</v>
      </c>
      <c r="G17">
        <f t="shared" si="1"/>
        <v>685180</v>
      </c>
    </row>
    <row r="18" spans="1:9">
      <c r="A18" s="12" t="s">
        <v>114</v>
      </c>
      <c r="B18" s="12">
        <v>1650</v>
      </c>
      <c r="C18" s="12">
        <v>320900</v>
      </c>
      <c r="D18" s="12">
        <v>0</v>
      </c>
      <c r="E18" s="12">
        <f t="shared" si="0"/>
        <v>322550</v>
      </c>
      <c r="G18">
        <f>E18+201650</f>
        <v>524200</v>
      </c>
    </row>
    <row r="19" spans="1:9">
      <c r="A19" s="12" t="s">
        <v>115</v>
      </c>
      <c r="B19" s="12">
        <v>2460</v>
      </c>
      <c r="C19" s="12">
        <v>304180</v>
      </c>
      <c r="D19" s="12">
        <v>0</v>
      </c>
      <c r="E19" s="12">
        <f t="shared" si="0"/>
        <v>306640</v>
      </c>
      <c r="G19">
        <f t="shared" si="1"/>
        <v>709940</v>
      </c>
    </row>
    <row r="20" spans="1:9">
      <c r="A20" s="12" t="s">
        <v>116</v>
      </c>
      <c r="B20" s="12">
        <v>2310</v>
      </c>
      <c r="C20" s="12">
        <v>274720</v>
      </c>
      <c r="D20" s="12">
        <v>0</v>
      </c>
      <c r="E20" s="12">
        <f t="shared" si="0"/>
        <v>277030</v>
      </c>
      <c r="G20">
        <f t="shared" si="1"/>
        <v>680330</v>
      </c>
    </row>
    <row r="21" spans="1:9">
      <c r="A21" s="13" t="s">
        <v>117</v>
      </c>
      <c r="B21" s="13">
        <v>1890</v>
      </c>
      <c r="C21" s="13">
        <v>324480</v>
      </c>
      <c r="D21" s="13">
        <v>11010</v>
      </c>
      <c r="E21" s="13">
        <f t="shared" si="0"/>
        <v>337380</v>
      </c>
      <c r="F21">
        <f>D21/1</f>
        <v>11010</v>
      </c>
      <c r="G21">
        <f t="shared" si="1"/>
        <v>740680</v>
      </c>
    </row>
    <row r="22" spans="1:9">
      <c r="A22" s="13" t="s">
        <v>118</v>
      </c>
      <c r="B22" s="13">
        <v>1890</v>
      </c>
      <c r="C22" s="13">
        <v>328900</v>
      </c>
      <c r="D22" s="13">
        <v>11730</v>
      </c>
      <c r="E22" s="13">
        <f t="shared" si="0"/>
        <v>342520</v>
      </c>
      <c r="F22">
        <f>D22/1</f>
        <v>11730</v>
      </c>
      <c r="G22">
        <f t="shared" si="1"/>
        <v>745820</v>
      </c>
    </row>
    <row r="23" spans="1:9">
      <c r="A23" s="14" t="s">
        <v>119</v>
      </c>
      <c r="B23" s="14">
        <v>1710</v>
      </c>
      <c r="C23" s="14">
        <v>357320</v>
      </c>
      <c r="D23" s="14">
        <v>291060</v>
      </c>
      <c r="E23" s="14">
        <f t="shared" si="0"/>
        <v>650090</v>
      </c>
      <c r="F23">
        <f>D23/13</f>
        <v>22389.23076923077</v>
      </c>
      <c r="G23">
        <f>E23+806600</f>
        <v>1456690</v>
      </c>
    </row>
    <row r="24" spans="1:9">
      <c r="A24" s="14" t="s">
        <v>120</v>
      </c>
      <c r="B24" s="14">
        <v>1470</v>
      </c>
      <c r="C24" s="14">
        <v>370380</v>
      </c>
      <c r="D24" s="14">
        <v>258480</v>
      </c>
      <c r="E24" s="14">
        <f t="shared" si="0"/>
        <v>630330</v>
      </c>
      <c r="F24">
        <f>D24/13</f>
        <v>19883.076923076922</v>
      </c>
      <c r="G24">
        <f t="shared" ref="G24:G28" si="2">E24+806600</f>
        <v>1436930</v>
      </c>
    </row>
    <row r="25" spans="1:9">
      <c r="A25" s="14" t="s">
        <v>121</v>
      </c>
      <c r="B25" s="14">
        <v>1980</v>
      </c>
      <c r="C25" s="14">
        <v>395090</v>
      </c>
      <c r="D25" s="14">
        <v>183540</v>
      </c>
      <c r="E25" s="14">
        <f t="shared" si="0"/>
        <v>580610</v>
      </c>
      <c r="F25">
        <f>D25/13</f>
        <v>14118.461538461539</v>
      </c>
      <c r="G25">
        <f t="shared" si="2"/>
        <v>1387210</v>
      </c>
      <c r="I25">
        <f>SUM(B23:B28,B33:B36)</f>
        <v>18450</v>
      </c>
    </row>
    <row r="26" spans="1:9">
      <c r="A26" s="14" t="s">
        <v>122</v>
      </c>
      <c r="B26" s="14">
        <v>1740</v>
      </c>
      <c r="C26" s="14">
        <v>385550</v>
      </c>
      <c r="D26" s="14">
        <v>289800</v>
      </c>
      <c r="E26" s="14">
        <f t="shared" si="0"/>
        <v>677090</v>
      </c>
      <c r="F26">
        <f>D26/14</f>
        <v>20700</v>
      </c>
      <c r="G26">
        <f t="shared" si="2"/>
        <v>1483690</v>
      </c>
      <c r="I26">
        <f>I25/10</f>
        <v>1845</v>
      </c>
    </row>
    <row r="27" spans="1:9">
      <c r="A27" s="14" t="s">
        <v>123</v>
      </c>
      <c r="B27" s="14">
        <v>1920</v>
      </c>
      <c r="C27" s="14">
        <v>391270</v>
      </c>
      <c r="D27" s="14">
        <v>293340</v>
      </c>
      <c r="E27" s="14">
        <f t="shared" si="0"/>
        <v>686530</v>
      </c>
      <c r="F27">
        <f t="shared" ref="F27:F42" si="3">D27/1</f>
        <v>293340</v>
      </c>
      <c r="G27">
        <f>E27+806600-201650</f>
        <v>1291480</v>
      </c>
    </row>
    <row r="28" spans="1:9">
      <c r="A28" s="14" t="s">
        <v>124</v>
      </c>
      <c r="B28" s="14">
        <v>2310</v>
      </c>
      <c r="C28" s="14">
        <v>367470</v>
      </c>
      <c r="D28" s="14">
        <v>302370</v>
      </c>
      <c r="E28" s="14">
        <f t="shared" si="0"/>
        <v>672150</v>
      </c>
      <c r="F28">
        <f t="shared" si="3"/>
        <v>302370</v>
      </c>
      <c r="G28">
        <f t="shared" si="2"/>
        <v>1478750</v>
      </c>
      <c r="I28">
        <f>SUM(B14:B22,B29:B32)</f>
        <v>25860</v>
      </c>
    </row>
    <row r="29" spans="1:9">
      <c r="A29" s="13" t="s">
        <v>128</v>
      </c>
      <c r="B29" s="13">
        <v>2070</v>
      </c>
      <c r="C29" s="13">
        <v>280740</v>
      </c>
      <c r="D29" s="13">
        <v>13050</v>
      </c>
      <c r="E29" s="13">
        <f t="shared" si="0"/>
        <v>295860</v>
      </c>
      <c r="F29">
        <f t="shared" si="3"/>
        <v>13050</v>
      </c>
      <c r="G29">
        <f t="shared" si="1"/>
        <v>699160</v>
      </c>
    </row>
    <row r="30" spans="1:9">
      <c r="A30" s="13" t="s">
        <v>129</v>
      </c>
      <c r="B30" s="13">
        <v>1650</v>
      </c>
      <c r="C30" s="13">
        <v>310310</v>
      </c>
      <c r="D30" s="13">
        <v>30600</v>
      </c>
      <c r="E30" s="13">
        <f t="shared" si="0"/>
        <v>342560</v>
      </c>
      <c r="F30">
        <f t="shared" si="3"/>
        <v>30600</v>
      </c>
      <c r="G30">
        <f t="shared" si="1"/>
        <v>745860</v>
      </c>
    </row>
    <row r="31" spans="1:9">
      <c r="A31" s="13" t="s">
        <v>130</v>
      </c>
      <c r="B31" s="13">
        <v>1800</v>
      </c>
      <c r="C31" s="13">
        <v>355070</v>
      </c>
      <c r="D31" s="13">
        <v>51960</v>
      </c>
      <c r="E31" s="13">
        <f t="shared" si="0"/>
        <v>408830</v>
      </c>
      <c r="F31">
        <f t="shared" si="3"/>
        <v>51960</v>
      </c>
      <c r="G31">
        <f t="shared" si="1"/>
        <v>812130</v>
      </c>
    </row>
    <row r="32" spans="1:9">
      <c r="A32" s="13" t="s">
        <v>131</v>
      </c>
      <c r="B32" s="13">
        <v>1470</v>
      </c>
      <c r="C32" s="13">
        <v>340080</v>
      </c>
      <c r="D32" s="13">
        <v>9390</v>
      </c>
      <c r="E32" s="13">
        <f t="shared" si="0"/>
        <v>350940</v>
      </c>
      <c r="F32">
        <f t="shared" si="3"/>
        <v>9390</v>
      </c>
      <c r="G32">
        <f t="shared" si="1"/>
        <v>754240</v>
      </c>
    </row>
    <row r="33" spans="1:7">
      <c r="A33" s="14" t="s">
        <v>132</v>
      </c>
      <c r="B33" s="14">
        <v>1770</v>
      </c>
      <c r="C33" s="14">
        <v>372120</v>
      </c>
      <c r="D33" s="14">
        <v>302610</v>
      </c>
      <c r="E33" s="14">
        <f t="shared" si="0"/>
        <v>676500</v>
      </c>
      <c r="F33">
        <f t="shared" si="3"/>
        <v>302610</v>
      </c>
      <c r="G33">
        <f>E33+806600</f>
        <v>1483100</v>
      </c>
    </row>
    <row r="34" spans="1:7">
      <c r="A34" s="14" t="s">
        <v>133</v>
      </c>
      <c r="B34" s="14">
        <v>1980</v>
      </c>
      <c r="C34" s="14">
        <v>395090</v>
      </c>
      <c r="D34" s="14">
        <v>78540</v>
      </c>
      <c r="E34" s="14">
        <f t="shared" si="0"/>
        <v>475610</v>
      </c>
      <c r="F34">
        <f t="shared" si="3"/>
        <v>78540</v>
      </c>
      <c r="G34">
        <f t="shared" ref="G34:G36" si="4">E34+806600</f>
        <v>1282210</v>
      </c>
    </row>
    <row r="35" spans="1:7">
      <c r="A35" s="14" t="s">
        <v>134</v>
      </c>
      <c r="B35" s="14">
        <v>1740</v>
      </c>
      <c r="C35" s="14">
        <v>418450</v>
      </c>
      <c r="D35" s="14">
        <v>80820</v>
      </c>
      <c r="E35" s="14">
        <f t="shared" si="0"/>
        <v>501010</v>
      </c>
      <c r="F35">
        <f t="shared" si="3"/>
        <v>80820</v>
      </c>
      <c r="G35">
        <f t="shared" si="4"/>
        <v>1307610</v>
      </c>
    </row>
    <row r="36" spans="1:7">
      <c r="A36" s="14" t="s">
        <v>135</v>
      </c>
      <c r="B36" s="14">
        <v>1830</v>
      </c>
      <c r="C36" s="14">
        <v>372120</v>
      </c>
      <c r="D36" s="14">
        <v>339180</v>
      </c>
      <c r="E36" s="14">
        <f t="shared" si="0"/>
        <v>713130</v>
      </c>
      <c r="F36">
        <f t="shared" si="3"/>
        <v>339180</v>
      </c>
      <c r="G36">
        <f t="shared" si="4"/>
        <v>1519730</v>
      </c>
    </row>
    <row r="37" spans="1:7">
      <c r="A37" s="15" t="s">
        <v>136</v>
      </c>
      <c r="B37" s="15">
        <v>3030</v>
      </c>
      <c r="C37" s="15">
        <v>387870</v>
      </c>
      <c r="D37" s="15">
        <v>302955</v>
      </c>
      <c r="E37" s="15">
        <f t="shared" si="0"/>
        <v>693855</v>
      </c>
      <c r="F37">
        <f t="shared" si="3"/>
        <v>302955</v>
      </c>
      <c r="G37">
        <f>E37+806600-201650</f>
        <v>1298805</v>
      </c>
    </row>
    <row r="38" spans="1:7">
      <c r="A38" s="15" t="s">
        <v>137</v>
      </c>
      <c r="B38" s="15">
        <v>2835</v>
      </c>
      <c r="C38" s="15">
        <v>372360</v>
      </c>
      <c r="D38" s="15">
        <v>336750</v>
      </c>
      <c r="E38" s="15">
        <f t="shared" si="0"/>
        <v>711945</v>
      </c>
      <c r="F38">
        <f t="shared" si="3"/>
        <v>336750</v>
      </c>
      <c r="G38">
        <f t="shared" ref="G38:G42" si="5">E38+806600-201650</f>
        <v>1316895</v>
      </c>
    </row>
    <row r="39" spans="1:7">
      <c r="A39" s="15" t="s">
        <v>138</v>
      </c>
      <c r="B39" s="15">
        <v>3150</v>
      </c>
      <c r="C39" s="15">
        <v>381030</v>
      </c>
      <c r="D39" s="15">
        <v>245415</v>
      </c>
      <c r="E39" s="15">
        <f t="shared" si="0"/>
        <v>629595</v>
      </c>
      <c r="F39">
        <f t="shared" si="3"/>
        <v>245415</v>
      </c>
      <c r="G39">
        <f>E39+403300</f>
        <v>1032895</v>
      </c>
    </row>
    <row r="40" spans="1:7">
      <c r="A40" s="15" t="s">
        <v>139</v>
      </c>
      <c r="B40" s="15">
        <v>3270</v>
      </c>
      <c r="C40" s="15">
        <v>392960</v>
      </c>
      <c r="D40" s="15">
        <v>202950</v>
      </c>
      <c r="E40" s="15">
        <f t="shared" si="0"/>
        <v>599180</v>
      </c>
      <c r="F40">
        <f t="shared" si="3"/>
        <v>202950</v>
      </c>
      <c r="G40">
        <f t="shared" si="5"/>
        <v>1204130</v>
      </c>
    </row>
    <row r="41" spans="1:7">
      <c r="A41" s="15" t="s">
        <v>140</v>
      </c>
      <c r="B41" s="15">
        <v>4140</v>
      </c>
      <c r="C41" s="15">
        <v>377130</v>
      </c>
      <c r="D41" s="15">
        <v>311235</v>
      </c>
      <c r="E41" s="15">
        <f t="shared" si="0"/>
        <v>692505</v>
      </c>
      <c r="F41">
        <f t="shared" si="3"/>
        <v>311235</v>
      </c>
      <c r="G41">
        <f t="shared" si="5"/>
        <v>1297455</v>
      </c>
    </row>
    <row r="42" spans="1:7">
      <c r="A42" s="15" t="s">
        <v>141</v>
      </c>
      <c r="B42" s="15">
        <v>3690</v>
      </c>
      <c r="C42" s="15">
        <v>390850</v>
      </c>
      <c r="D42" s="15">
        <v>249495</v>
      </c>
      <c r="E42" s="15">
        <f t="shared" si="0"/>
        <v>644035</v>
      </c>
      <c r="F42">
        <f t="shared" si="3"/>
        <v>249495</v>
      </c>
      <c r="G42">
        <f t="shared" si="5"/>
        <v>1248985</v>
      </c>
    </row>
    <row r="43" spans="1:7">
      <c r="A43" s="16" t="s">
        <v>145</v>
      </c>
      <c r="G43">
        <f t="shared" si="1"/>
        <v>403300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5"/>
  <sheetViews>
    <sheetView topLeftCell="A49" workbookViewId="0">
      <selection activeCell="B65" sqref="B65"/>
    </sheetView>
  </sheetViews>
  <sheetFormatPr baseColWidth="10" defaultRowHeight="15"/>
  <cols>
    <col min="1" max="1" width="22.28515625" customWidth="1"/>
    <col min="2" max="2" width="7.5703125" customWidth="1"/>
    <col min="3" max="3" width="8.140625" customWidth="1"/>
    <col min="4" max="4" width="9.28515625" customWidth="1"/>
    <col min="5" max="5" width="7.140625" customWidth="1"/>
    <col min="6" max="6" width="6.85546875" customWidth="1"/>
    <col min="7" max="7" width="6.28515625" customWidth="1"/>
    <col min="8" max="8" width="10" customWidth="1"/>
    <col min="9" max="9" width="7.5703125" customWidth="1"/>
    <col min="10" max="10" width="7.7109375" customWidth="1"/>
  </cols>
  <sheetData>
    <row r="1" spans="1:14">
      <c r="A1" t="s">
        <v>33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  <c r="I1" t="s">
        <v>34</v>
      </c>
      <c r="J1" t="s">
        <v>10</v>
      </c>
    </row>
    <row r="2" spans="1:14">
      <c r="A2" t="s">
        <v>38</v>
      </c>
      <c r="B2">
        <f>Tabelle1!B$2</f>
        <v>4</v>
      </c>
      <c r="K2">
        <f t="array" ref="K2">(MIN(IF(B2:J2&lt;&gt;0,B2:J2)))</f>
        <v>4</v>
      </c>
      <c r="L2">
        <f>K2*48</f>
        <v>192</v>
      </c>
      <c r="M2">
        <f t="array" ref="M2">(MAX(IF(B2:J2&lt;&gt;0,B2:J2)))</f>
        <v>4</v>
      </c>
      <c r="N2">
        <f>M2*48</f>
        <v>192</v>
      </c>
    </row>
    <row r="3" spans="1:14">
      <c r="A3" t="s">
        <v>96</v>
      </c>
      <c r="B3">
        <f>Tabelle1!B$2</f>
        <v>4</v>
      </c>
      <c r="D3">
        <f>Tabelle1!D$2</f>
        <v>2</v>
      </c>
      <c r="K3">
        <f t="array" ref="K3">(MIN(IF(B3:J3&lt;&gt;0,B3:J3)))</f>
        <v>2</v>
      </c>
      <c r="L3">
        <f t="shared" ref="L3:N32" si="0">K3*48</f>
        <v>96</v>
      </c>
      <c r="M3">
        <f t="array" ref="M3">(MAX(IF(B3:J3&lt;&gt;0,B3:J3)))</f>
        <v>4</v>
      </c>
      <c r="N3">
        <f t="shared" si="0"/>
        <v>192</v>
      </c>
    </row>
    <row r="4" spans="1:14">
      <c r="A4" t="s">
        <v>39</v>
      </c>
      <c r="B4">
        <f>Tabelle1!B$2</f>
        <v>4</v>
      </c>
      <c r="D4">
        <f>Tabelle1!D$2</f>
        <v>2</v>
      </c>
      <c r="F4">
        <f>Tabelle1!F$2</f>
        <v>2.5</v>
      </c>
      <c r="K4">
        <f t="array" ref="K4">(MIN(IF(B4:J4&lt;&gt;0,B4:J4)))</f>
        <v>2</v>
      </c>
      <c r="L4">
        <f t="shared" si="0"/>
        <v>96</v>
      </c>
      <c r="M4">
        <f t="array" ref="M4">(MAX(IF(B4:J4&lt;&gt;0,B4:J4)))</f>
        <v>4</v>
      </c>
      <c r="N4">
        <f t="shared" si="0"/>
        <v>192</v>
      </c>
    </row>
    <row r="5" spans="1:14">
      <c r="A5" t="s">
        <v>40</v>
      </c>
      <c r="B5">
        <f>Tabelle1!B$2</f>
        <v>4</v>
      </c>
      <c r="K5">
        <f t="array" ref="K5">(MIN(IF(B5:J5&lt;&gt;0,B5:J5)))</f>
        <v>4</v>
      </c>
      <c r="L5">
        <f t="shared" si="0"/>
        <v>192</v>
      </c>
      <c r="M5">
        <f t="array" ref="M5">(MAX(IF(B5:J5&lt;&gt;0,B5:J5)))</f>
        <v>4</v>
      </c>
      <c r="N5">
        <f t="shared" si="0"/>
        <v>192</v>
      </c>
    </row>
    <row r="6" spans="1:14">
      <c r="A6" t="s">
        <v>41</v>
      </c>
      <c r="B6">
        <f>Tabelle1!B$2</f>
        <v>4</v>
      </c>
      <c r="E6">
        <f>Tabelle1!E$2</f>
        <v>20</v>
      </c>
      <c r="K6">
        <f t="array" ref="K6">(MIN(IF(B6:J6&lt;&gt;0,B6:J6)))</f>
        <v>4</v>
      </c>
      <c r="L6">
        <f t="shared" si="0"/>
        <v>192</v>
      </c>
      <c r="M6">
        <f t="array" ref="M6">(MAX(IF(B6:J6&lt;&gt;0,B6:J6)))</f>
        <v>20</v>
      </c>
      <c r="N6">
        <f t="shared" si="0"/>
        <v>960</v>
      </c>
    </row>
    <row r="7" spans="1:14">
      <c r="A7" t="s">
        <v>42</v>
      </c>
      <c r="B7">
        <f>Tabelle1!B$2</f>
        <v>4</v>
      </c>
      <c r="F7">
        <f>Tabelle1!F$2</f>
        <v>2.5</v>
      </c>
      <c r="K7">
        <f t="array" ref="K7">(MIN(IF(B7:J7&lt;&gt;0,B7:J7)))</f>
        <v>2.5</v>
      </c>
      <c r="L7">
        <f t="shared" si="0"/>
        <v>120</v>
      </c>
      <c r="M7">
        <f t="array" ref="M7">(MAX(IF(B7:J7&lt;&gt;0,B7:J7)))</f>
        <v>4</v>
      </c>
      <c r="N7">
        <f t="shared" si="0"/>
        <v>192</v>
      </c>
    </row>
    <row r="8" spans="1:14">
      <c r="A8" t="s">
        <v>43</v>
      </c>
      <c r="B8">
        <f>Tabelle1!B$2</f>
        <v>4</v>
      </c>
      <c r="K8">
        <f t="array" ref="K8">(MIN(IF(B8:J8&lt;&gt;0,B8:J8)))</f>
        <v>4</v>
      </c>
      <c r="L8">
        <f t="shared" si="0"/>
        <v>192</v>
      </c>
      <c r="M8">
        <f t="array" ref="M8">(MAX(IF(B8:J8&lt;&gt;0,B8:J8)))</f>
        <v>4</v>
      </c>
      <c r="N8">
        <f t="shared" si="0"/>
        <v>192</v>
      </c>
    </row>
    <row r="9" spans="1:14">
      <c r="A9" t="s">
        <v>44</v>
      </c>
      <c r="B9">
        <f>Tabelle1!B$2</f>
        <v>4</v>
      </c>
      <c r="K9">
        <f t="array" ref="K9">(MIN(IF(B9:J9&lt;&gt;0,B9:J9)))</f>
        <v>4</v>
      </c>
      <c r="L9">
        <f t="shared" si="0"/>
        <v>192</v>
      </c>
      <c r="M9">
        <f t="array" ref="M9">(MAX(IF(B9:J9&lt;&gt;0,B9:J9)))</f>
        <v>4</v>
      </c>
      <c r="N9">
        <f t="shared" si="0"/>
        <v>192</v>
      </c>
    </row>
    <row r="10" spans="1:14">
      <c r="A10" t="s">
        <v>45</v>
      </c>
      <c r="B10">
        <f>Tabelle1!B$2</f>
        <v>4</v>
      </c>
      <c r="J10">
        <f>Tabelle1!$J$2</f>
        <v>0</v>
      </c>
      <c r="K10">
        <f t="array" ref="K10">(MIN(IF(B10:J10&lt;&gt;0,B10:J10)))</f>
        <v>4</v>
      </c>
      <c r="L10">
        <f>K10*53</f>
        <v>212</v>
      </c>
      <c r="M10">
        <f t="array" ref="M10">(MAX(IF(B10:J10&lt;&gt;0,B10:J10)))</f>
        <v>4</v>
      </c>
      <c r="N10">
        <f>M10*53</f>
        <v>212</v>
      </c>
    </row>
    <row r="11" spans="1:14">
      <c r="A11" t="s">
        <v>46</v>
      </c>
      <c r="B11">
        <f>Tabelle1!B$2</f>
        <v>4</v>
      </c>
      <c r="J11">
        <f>Tabelle1!$J$2</f>
        <v>0</v>
      </c>
      <c r="K11">
        <f t="array" ref="K11">(MIN(IF(B11:J11&lt;&gt;0,B11:J11)))</f>
        <v>4</v>
      </c>
      <c r="L11">
        <f>K11*53</f>
        <v>212</v>
      </c>
      <c r="M11">
        <f t="array" ref="M11">(MAX(IF(B11:J11&lt;&gt;0,B11:J11)))</f>
        <v>4</v>
      </c>
      <c r="N11">
        <f>M11*53</f>
        <v>212</v>
      </c>
    </row>
    <row r="12" spans="1:14">
      <c r="A12" t="s">
        <v>47</v>
      </c>
      <c r="B12">
        <f>Tabelle1!B$2</f>
        <v>4</v>
      </c>
      <c r="J12">
        <f>Tabelle1!$J$2</f>
        <v>0</v>
      </c>
      <c r="K12">
        <f t="array" ref="K12">(MIN(IF(B12:J12&lt;&gt;0,B12:J12)))</f>
        <v>4</v>
      </c>
      <c r="L12">
        <f>K12*174</f>
        <v>696</v>
      </c>
      <c r="M12">
        <f t="array" ref="M12">(MAX(IF(B12:J12&lt;&gt;0,B12:J12)))</f>
        <v>4</v>
      </c>
      <c r="N12">
        <f>M12*174</f>
        <v>696</v>
      </c>
    </row>
    <row r="13" spans="1:14">
      <c r="A13" t="s">
        <v>48</v>
      </c>
      <c r="B13">
        <f>Tabelle1!B$2</f>
        <v>4</v>
      </c>
      <c r="G13">
        <f>Tabelle1!G$2</f>
        <v>3.3</v>
      </c>
      <c r="K13">
        <f t="array" ref="K13">(MIN(IF(B13:J13&lt;&gt;0,B13:J13)))</f>
        <v>3.3</v>
      </c>
      <c r="L13">
        <f>K13*174</f>
        <v>574.19999999999993</v>
      </c>
      <c r="M13">
        <f t="array" ref="M13">(MAX(IF(B13:J13&lt;&gt;0,B13:J13)))</f>
        <v>4</v>
      </c>
      <c r="N13">
        <f>M13*174</f>
        <v>696</v>
      </c>
    </row>
    <row r="14" spans="1:14">
      <c r="A14" t="s">
        <v>49</v>
      </c>
      <c r="B14">
        <f>Tabelle1!B$2</f>
        <v>4</v>
      </c>
      <c r="K14">
        <f t="array" ref="K14">(MIN(IF(B14:J14&lt;&gt;0,B14:J14)))</f>
        <v>4</v>
      </c>
      <c r="L14">
        <f>K14*370</f>
        <v>1480</v>
      </c>
      <c r="M14">
        <f t="array" ref="M14">(MAX(IF(B14:J14&lt;&gt;0,B14:J14)))</f>
        <v>4</v>
      </c>
      <c r="N14">
        <f>M14*370</f>
        <v>1480</v>
      </c>
    </row>
    <row r="15" spans="1:14">
      <c r="A15" t="s">
        <v>50</v>
      </c>
      <c r="B15">
        <f>Tabelle1!B$2</f>
        <v>4</v>
      </c>
      <c r="K15">
        <f t="array" ref="K15">(MIN(IF(B15:J15&lt;&gt;0,B15:J15)))</f>
        <v>4</v>
      </c>
      <c r="L15">
        <f>K15*370</f>
        <v>1480</v>
      </c>
      <c r="M15">
        <f t="array" ref="M15">(MAX(IF(B15:J15&lt;&gt;0,B15:J15)))</f>
        <v>4</v>
      </c>
      <c r="N15">
        <f>M15*370</f>
        <v>1480</v>
      </c>
    </row>
    <row r="16" spans="1:14">
      <c r="A16" t="s">
        <v>51</v>
      </c>
      <c r="C16">
        <f>Tabelle1!C$2</f>
        <v>0</v>
      </c>
      <c r="K16">
        <f t="array" ref="K16">(MIN(IF(B16:J16&lt;&gt;0,B16:J16)))</f>
        <v>0</v>
      </c>
      <c r="L16">
        <f>K16*39</f>
        <v>0</v>
      </c>
      <c r="M16">
        <f t="array" ref="M16">(MAX(IF(B16:J16&lt;&gt;0,B16:J16)))</f>
        <v>0</v>
      </c>
      <c r="N16">
        <f>M16*39</f>
        <v>0</v>
      </c>
    </row>
    <row r="17" spans="1:14">
      <c r="A17" t="s">
        <v>52</v>
      </c>
      <c r="C17">
        <f>Tabelle1!C$2</f>
        <v>0</v>
      </c>
      <c r="J17">
        <f>Tabelle1!$J$2</f>
        <v>0</v>
      </c>
      <c r="K17">
        <f t="array" ref="K17">(MIN(IF(B17:J17&lt;&gt;0,B17:J17)))</f>
        <v>0</v>
      </c>
      <c r="L17">
        <f>K17*192</f>
        <v>0</v>
      </c>
      <c r="M17">
        <f t="array" ref="M17">(MAX(IF(B17:J17&lt;&gt;0,B17:J17)))</f>
        <v>0</v>
      </c>
      <c r="N17">
        <f>M17*192</f>
        <v>0</v>
      </c>
    </row>
    <row r="18" spans="1:14">
      <c r="A18" t="s">
        <v>53</v>
      </c>
      <c r="C18">
        <f>Tabelle1!C$2</f>
        <v>0</v>
      </c>
      <c r="J18">
        <f>Tabelle1!$J$2</f>
        <v>0</v>
      </c>
      <c r="K18">
        <f t="array" ref="K18">(MIN(IF(B18:J18&lt;&gt;0,B18:J18)))</f>
        <v>0</v>
      </c>
      <c r="L18">
        <f t="shared" ref="L18:N19" si="1">K18*192</f>
        <v>0</v>
      </c>
      <c r="M18">
        <f t="array" ref="M18">(MAX(IF(B18:J18&lt;&gt;0,B18:J18)))</f>
        <v>0</v>
      </c>
      <c r="N18">
        <f t="shared" si="1"/>
        <v>0</v>
      </c>
    </row>
    <row r="19" spans="1:14">
      <c r="A19" t="s">
        <v>54</v>
      </c>
      <c r="C19">
        <f>Tabelle1!C$2</f>
        <v>0</v>
      </c>
      <c r="J19">
        <f>Tabelle1!$J$2</f>
        <v>0</v>
      </c>
      <c r="K19">
        <f t="array" ref="K19">(MIN(IF(B19:J19&lt;&gt;0,B19:J19)))</f>
        <v>0</v>
      </c>
      <c r="L19">
        <f t="shared" si="1"/>
        <v>0</v>
      </c>
      <c r="M19">
        <f t="array" ref="M19">(MAX(IF(B19:J19&lt;&gt;0,B19:J19)))</f>
        <v>0</v>
      </c>
      <c r="N19">
        <f t="shared" si="1"/>
        <v>0</v>
      </c>
    </row>
    <row r="20" spans="1:14">
      <c r="A20" t="s">
        <v>55</v>
      </c>
      <c r="C20">
        <f>Tabelle1!C$2</f>
        <v>0</v>
      </c>
      <c r="H20">
        <f>Tabelle1!H$2</f>
        <v>0</v>
      </c>
      <c r="K20">
        <f t="array" ref="K20">(MIN(IF(B20:J20&lt;&gt;0,B20:J20)))</f>
        <v>0</v>
      </c>
      <c r="L20">
        <f>K20*370</f>
        <v>0</v>
      </c>
      <c r="M20">
        <f t="array" ref="M20">(MAX(IF(B20:J20&lt;&gt;0,B20:J20)))</f>
        <v>0</v>
      </c>
      <c r="N20">
        <f>M20*370</f>
        <v>0</v>
      </c>
    </row>
    <row r="21" spans="1:14">
      <c r="A21" t="s">
        <v>56</v>
      </c>
      <c r="C21">
        <f>Tabelle1!C$2</f>
        <v>0</v>
      </c>
      <c r="H21">
        <f>Tabelle1!H$2</f>
        <v>0</v>
      </c>
      <c r="K21">
        <f t="array" ref="K21">(MIN(IF(B21:J21&lt;&gt;0,B21:J21)))</f>
        <v>0</v>
      </c>
      <c r="L21">
        <f t="shared" ref="L21:N23" si="2">K21*370</f>
        <v>0</v>
      </c>
      <c r="M21">
        <f t="array" ref="M21">(MAX(IF(B21:J21&lt;&gt;0,B21:J21)))</f>
        <v>0</v>
      </c>
      <c r="N21">
        <f t="shared" si="2"/>
        <v>0</v>
      </c>
    </row>
    <row r="22" spans="1:14">
      <c r="A22" t="s">
        <v>57</v>
      </c>
      <c r="C22">
        <f>Tabelle1!C$2</f>
        <v>0</v>
      </c>
      <c r="H22">
        <f>Tabelle1!H$2</f>
        <v>0</v>
      </c>
      <c r="K22">
        <f t="array" ref="K22">(MIN(IF(B22:J22&lt;&gt;0,B22:J22)))</f>
        <v>0</v>
      </c>
      <c r="L22">
        <f t="shared" si="2"/>
        <v>0</v>
      </c>
      <c r="M22">
        <f t="array" ref="M22">(MAX(IF(B22:J22&lt;&gt;0,B22:J22)))</f>
        <v>0</v>
      </c>
      <c r="N22">
        <f t="shared" si="2"/>
        <v>0</v>
      </c>
    </row>
    <row r="23" spans="1:14">
      <c r="A23" t="s">
        <v>90</v>
      </c>
      <c r="C23">
        <f>Tabelle1!C$2</f>
        <v>0</v>
      </c>
      <c r="K23">
        <f t="array" ref="K23">(MIN(IF(B23:J23&lt;&gt;0,B23:J23)))</f>
        <v>0</v>
      </c>
      <c r="L23">
        <f t="shared" si="2"/>
        <v>0</v>
      </c>
      <c r="M23">
        <f t="array" ref="M23">(MAX(IF(B23:J23&lt;&gt;0,B23:J23)))</f>
        <v>0</v>
      </c>
      <c r="N23">
        <f t="shared" si="2"/>
        <v>0</v>
      </c>
    </row>
    <row r="24" spans="1:14">
      <c r="A24" t="s">
        <v>58</v>
      </c>
      <c r="D24">
        <f>Tabelle1!D$2</f>
        <v>2</v>
      </c>
      <c r="F24">
        <f>Tabelle1!F$2</f>
        <v>2.5</v>
      </c>
      <c r="K24">
        <f t="array" ref="K24">(MIN(IF(B24:J24&lt;&gt;0,B24:J24)))</f>
        <v>2</v>
      </c>
      <c r="L24">
        <f>K24*48</f>
        <v>96</v>
      </c>
      <c r="M24">
        <f t="array" ref="M24">(MAX(IF(B24:J24&lt;&gt;0,B24:J24)))</f>
        <v>2.5</v>
      </c>
      <c r="N24">
        <f>M24*48</f>
        <v>120</v>
      </c>
    </row>
    <row r="25" spans="1:14">
      <c r="A25" t="s">
        <v>59</v>
      </c>
      <c r="D25">
        <f>Tabelle1!D$2</f>
        <v>2</v>
      </c>
      <c r="K25">
        <f t="array" ref="K25">(MIN(IF(B25:J25&lt;&gt;0,B25:J25)))</f>
        <v>2</v>
      </c>
      <c r="L25">
        <f t="shared" si="0"/>
        <v>96</v>
      </c>
      <c r="M25">
        <f t="array" ref="M25">(MAX(IF(B25:J25&lt;&gt;0,B25:J25)))</f>
        <v>2</v>
      </c>
      <c r="N25">
        <f t="shared" si="0"/>
        <v>96</v>
      </c>
    </row>
    <row r="26" spans="1:14">
      <c r="A26" t="s">
        <v>60</v>
      </c>
      <c r="D26">
        <f>Tabelle1!D$2</f>
        <v>2</v>
      </c>
      <c r="K26">
        <f t="array" ref="K26">(MIN(IF(B26:J26&lt;&gt;0,B26:J26)))</f>
        <v>2</v>
      </c>
      <c r="L26">
        <f t="shared" si="0"/>
        <v>96</v>
      </c>
      <c r="M26">
        <f t="array" ref="M26">(MAX(IF(B26:J26&lt;&gt;0,B26:J26)))</f>
        <v>2</v>
      </c>
      <c r="N26">
        <f t="shared" si="0"/>
        <v>96</v>
      </c>
    </row>
    <row r="27" spans="1:14">
      <c r="A27" t="s">
        <v>61</v>
      </c>
      <c r="D27">
        <f>Tabelle1!D$2</f>
        <v>2</v>
      </c>
      <c r="F27">
        <f>Tabelle1!F$2</f>
        <v>2.5</v>
      </c>
      <c r="K27">
        <f t="array" ref="K27">(MIN(IF(B27:J27&lt;&gt;0,B27:J27)))</f>
        <v>2</v>
      </c>
      <c r="L27">
        <f>K27*174</f>
        <v>348</v>
      </c>
      <c r="M27">
        <f t="array" ref="M27">(MAX(IF(B27:J27&lt;&gt;0,B27:J27)))</f>
        <v>2.5</v>
      </c>
      <c r="N27">
        <f>M27*174</f>
        <v>435</v>
      </c>
    </row>
    <row r="28" spans="1:14">
      <c r="A28" t="s">
        <v>62</v>
      </c>
      <c r="D28">
        <f>Tabelle1!D$2</f>
        <v>2</v>
      </c>
      <c r="G28">
        <f>Tabelle1!G$2</f>
        <v>3.3</v>
      </c>
      <c r="H28">
        <f>Tabelle1!H$2</f>
        <v>0</v>
      </c>
      <c r="K28">
        <f t="array" ref="K28">(MIN(IF(B28:J28&lt;&gt;0,B28:J28)))</f>
        <v>2</v>
      </c>
      <c r="L28">
        <f>K28*222</f>
        <v>444</v>
      </c>
      <c r="M28">
        <f t="array" ref="M28">(MAX(IF(B28:J28&lt;&gt;0,B28:J28)))</f>
        <v>3.3</v>
      </c>
      <c r="N28">
        <f>M28*222</f>
        <v>732.59999999999991</v>
      </c>
    </row>
    <row r="29" spans="1:14">
      <c r="A29" t="s">
        <v>63</v>
      </c>
      <c r="D29">
        <f>Tabelle1!D$2</f>
        <v>2</v>
      </c>
      <c r="H29">
        <f>Tabelle1!H$2</f>
        <v>0</v>
      </c>
      <c r="K29">
        <f t="array" ref="K29">(MIN(IF(B29:J29&lt;&gt;0,B29:J29)))</f>
        <v>2</v>
      </c>
      <c r="L29">
        <f>K29*222</f>
        <v>444</v>
      </c>
      <c r="M29">
        <f t="array" ref="M29">(MAX(IF(B29:J29&lt;&gt;0,B29:J29)))</f>
        <v>2</v>
      </c>
      <c r="N29">
        <f>M29*222</f>
        <v>444</v>
      </c>
    </row>
    <row r="30" spans="1:14">
      <c r="A30" t="s">
        <v>64</v>
      </c>
      <c r="D30">
        <f>Tabelle1!D$2</f>
        <v>2</v>
      </c>
      <c r="E30">
        <f>Tabelle1!E$2</f>
        <v>20</v>
      </c>
      <c r="K30">
        <f t="array" ref="K30">(MIN(IF(B30:J30&lt;&gt;0,B30:J30)))</f>
        <v>2</v>
      </c>
      <c r="L30">
        <f>K30*495</f>
        <v>990</v>
      </c>
      <c r="M30">
        <f t="array" ref="M30">(MAX(IF(B30:J30&lt;&gt;0,B30:J30)))</f>
        <v>20</v>
      </c>
      <c r="N30">
        <f>M30*495</f>
        <v>9900</v>
      </c>
    </row>
    <row r="31" spans="1:14">
      <c r="A31" t="s">
        <v>65</v>
      </c>
      <c r="E31">
        <f>Tabelle1!E$2</f>
        <v>20</v>
      </c>
      <c r="F31">
        <f>Tabelle1!F$2</f>
        <v>2.5</v>
      </c>
      <c r="K31">
        <f t="array" ref="K31">(MIN(IF(B31:J31&lt;&gt;0,B31:J31)))</f>
        <v>2.5</v>
      </c>
      <c r="L31">
        <f t="shared" si="0"/>
        <v>120</v>
      </c>
      <c r="M31">
        <f t="array" ref="M31">(MAX(IF(B31:J31&lt;&gt;0,B31:J31)))</f>
        <v>20</v>
      </c>
      <c r="N31">
        <f t="shared" si="0"/>
        <v>960</v>
      </c>
    </row>
    <row r="32" spans="1:14">
      <c r="A32" t="s">
        <v>66</v>
      </c>
      <c r="E32">
        <f>Tabelle1!E$2</f>
        <v>20</v>
      </c>
      <c r="K32">
        <f t="array" ref="K32">(MIN(IF(B32:J32&lt;&gt;0,B32:J32)))</f>
        <v>20</v>
      </c>
      <c r="L32">
        <f t="shared" si="0"/>
        <v>960</v>
      </c>
      <c r="M32">
        <f t="array" ref="M32">(MAX(IF(B32:J32&lt;&gt;0,B32:J32)))</f>
        <v>20</v>
      </c>
      <c r="N32">
        <f t="shared" si="0"/>
        <v>960</v>
      </c>
    </row>
    <row r="33" spans="1:14">
      <c r="A33" t="s">
        <v>67</v>
      </c>
      <c r="E33">
        <f>Tabelle1!E$2</f>
        <v>20</v>
      </c>
      <c r="G33">
        <f>Tabelle1!G$2</f>
        <v>3.3</v>
      </c>
      <c r="K33">
        <f t="array" ref="K33">(MIN(IF(B33:J33&lt;&gt;0,B33:J33)))</f>
        <v>3.3</v>
      </c>
      <c r="L33">
        <f>K33*174</f>
        <v>574.19999999999993</v>
      </c>
      <c r="M33">
        <f t="array" ref="M33">(MAX(IF(B33:J33&lt;&gt;0,B33:J33)))</f>
        <v>20</v>
      </c>
      <c r="N33">
        <f>M33*174</f>
        <v>3480</v>
      </c>
    </row>
    <row r="34" spans="1:14">
      <c r="A34" t="s">
        <v>68</v>
      </c>
      <c r="E34">
        <f>Tabelle1!E$2</f>
        <v>20</v>
      </c>
      <c r="F34">
        <f>Tabelle1!F$2</f>
        <v>2.5</v>
      </c>
      <c r="K34">
        <f t="array" ref="K34">(MIN(IF(B34:J34&lt;&gt;0,B34:J34)))</f>
        <v>2.5</v>
      </c>
      <c r="L34">
        <f>K34*174</f>
        <v>435</v>
      </c>
      <c r="M34">
        <f t="array" ref="M34">(MAX(IF(B34:J34&lt;&gt;0,B34:J34)))</f>
        <v>20</v>
      </c>
      <c r="N34">
        <f>M34*174</f>
        <v>3480</v>
      </c>
    </row>
    <row r="35" spans="1:14">
      <c r="A35" t="s">
        <v>69</v>
      </c>
      <c r="E35">
        <f>Tabelle1!E$2</f>
        <v>20</v>
      </c>
      <c r="K35">
        <f t="array" ref="K35">(MIN(IF(B35:J35&lt;&gt;0,B35:J35)))</f>
        <v>20</v>
      </c>
      <c r="L35">
        <f>K35*747</f>
        <v>14940</v>
      </c>
      <c r="M35">
        <f t="array" ref="M35">(MAX(IF(B35:J35&lt;&gt;0,B35:J35)))</f>
        <v>20</v>
      </c>
      <c r="N35">
        <f>M35*747</f>
        <v>14940</v>
      </c>
    </row>
    <row r="36" spans="1:14">
      <c r="A36" t="s">
        <v>70</v>
      </c>
      <c r="E36">
        <f>Tabelle1!E$2</f>
        <v>20</v>
      </c>
      <c r="K36">
        <f t="array" ref="K36">(MIN(IF(B36:J36&lt;&gt;0,B36:J36)))</f>
        <v>20</v>
      </c>
      <c r="L36">
        <f t="shared" ref="L36:N38" si="3">K36*747</f>
        <v>14940</v>
      </c>
      <c r="M36">
        <f t="array" ref="M36">(MAX(IF(B36:J36&lt;&gt;0,B36:J36)))</f>
        <v>20</v>
      </c>
      <c r="N36">
        <f t="shared" si="3"/>
        <v>14940</v>
      </c>
    </row>
    <row r="37" spans="1:14">
      <c r="A37" t="s">
        <v>71</v>
      </c>
      <c r="E37">
        <f>Tabelle1!E$2</f>
        <v>20</v>
      </c>
      <c r="K37">
        <f t="array" ref="K37">(MIN(IF(B37:J37&lt;&gt;0,B37:J37)))</f>
        <v>20</v>
      </c>
      <c r="L37">
        <f t="shared" si="3"/>
        <v>14940</v>
      </c>
      <c r="M37">
        <f t="array" ref="M37">(MAX(IF(B37:J37&lt;&gt;0,B37:J37)))</f>
        <v>20</v>
      </c>
      <c r="N37">
        <f t="shared" si="3"/>
        <v>14940</v>
      </c>
    </row>
    <row r="38" spans="1:14">
      <c r="A38" t="s">
        <v>72</v>
      </c>
      <c r="E38">
        <f>Tabelle1!E$2</f>
        <v>20</v>
      </c>
      <c r="K38">
        <f t="array" ref="K38">(MIN(IF(B38:J38&lt;&gt;0,B38:J38)))</f>
        <v>20</v>
      </c>
      <c r="L38">
        <f t="shared" si="3"/>
        <v>14940</v>
      </c>
      <c r="M38">
        <f t="array" ref="M38">(MAX(IF(B38:J38&lt;&gt;0,B38:J38)))</f>
        <v>20</v>
      </c>
      <c r="N38">
        <f t="shared" si="3"/>
        <v>14940</v>
      </c>
    </row>
    <row r="39" spans="1:14">
      <c r="A39" t="s">
        <v>73</v>
      </c>
      <c r="F39">
        <f>Tabelle1!F$2</f>
        <v>2.5</v>
      </c>
      <c r="K39">
        <f t="array" ref="K39">(MIN(IF(B39:J39&lt;&gt;0,B39:J39)))</f>
        <v>2.5</v>
      </c>
      <c r="L39">
        <f>K39*121</f>
        <v>302.5</v>
      </c>
      <c r="M39">
        <f t="array" ref="M39">(MAX(IF(B39:J39&lt;&gt;0,B39:J39)))</f>
        <v>2.5</v>
      </c>
      <c r="N39">
        <f>M39*121</f>
        <v>302.5</v>
      </c>
    </row>
    <row r="40" spans="1:14">
      <c r="A40" t="s">
        <v>74</v>
      </c>
      <c r="F40">
        <f>Tabelle1!F$2</f>
        <v>2.5</v>
      </c>
      <c r="K40">
        <f t="array" ref="K40">(MIN(IF(B40:J40&lt;&gt;0,B40:J40)))</f>
        <v>2.5</v>
      </c>
      <c r="L40">
        <f>K40*174</f>
        <v>435</v>
      </c>
      <c r="M40">
        <f t="array" ref="M40">(MAX(IF(B40:J40&lt;&gt;0,B40:J40)))</f>
        <v>2.5</v>
      </c>
      <c r="N40">
        <f>M40*174</f>
        <v>435</v>
      </c>
    </row>
    <row r="41" spans="1:14">
      <c r="A41" t="s">
        <v>75</v>
      </c>
      <c r="F41">
        <f>Tabelle1!F$2</f>
        <v>2.5</v>
      </c>
      <c r="J41">
        <f>Tabelle1!J2</f>
        <v>0</v>
      </c>
      <c r="K41">
        <f t="array" ref="K41">(MIN(IF(B41:J41&lt;&gt;0,B41:J41)))</f>
        <v>2.5</v>
      </c>
      <c r="L41">
        <f>K41*174</f>
        <v>435</v>
      </c>
      <c r="M41">
        <f t="array" ref="M41">(MAX(IF(B41:J41&lt;&gt;0,B41:J41)))</f>
        <v>2.5</v>
      </c>
      <c r="N41">
        <f>M41*174</f>
        <v>435</v>
      </c>
    </row>
    <row r="42" spans="1:14">
      <c r="A42" t="s">
        <v>76</v>
      </c>
      <c r="G42">
        <f>Tabelle1!G$2</f>
        <v>3.3</v>
      </c>
      <c r="K42">
        <f t="array" ref="K42">(MIN(IF(B42:J42&lt;&gt;0,B42:J42)))</f>
        <v>3.3</v>
      </c>
      <c r="L42">
        <f>K42*174</f>
        <v>574.19999999999993</v>
      </c>
      <c r="M42">
        <f t="array" ref="M42">(MAX(IF(B42:J42&lt;&gt;0,B42:J42)))</f>
        <v>3.3</v>
      </c>
      <c r="N42">
        <f>M42*174</f>
        <v>574.19999999999993</v>
      </c>
    </row>
    <row r="43" spans="1:14">
      <c r="A43" t="s">
        <v>77</v>
      </c>
      <c r="G43">
        <f>Tabelle1!G$2</f>
        <v>3.3</v>
      </c>
      <c r="K43">
        <f t="array" ref="K43">(MIN(IF(B43:J43&lt;&gt;0,B43:J43)))</f>
        <v>3.3</v>
      </c>
      <c r="L43">
        <f>K43*174</f>
        <v>574.19999999999993</v>
      </c>
      <c r="M43">
        <f t="array" ref="M43">(MAX(IF(B43:J43&lt;&gt;0,B43:J43)))</f>
        <v>3.3</v>
      </c>
      <c r="N43">
        <f>M43*174</f>
        <v>574.19999999999993</v>
      </c>
    </row>
    <row r="44" spans="1:14">
      <c r="A44" t="s">
        <v>78</v>
      </c>
      <c r="G44">
        <f>Tabelle1!G$2</f>
        <v>3.3</v>
      </c>
      <c r="K44">
        <f t="array" ref="K44">(MIN(IF(B44:J44&lt;&gt;0,B44:J44)))</f>
        <v>3.3</v>
      </c>
      <c r="L44">
        <f>K44*222</f>
        <v>732.59999999999991</v>
      </c>
      <c r="M44">
        <f t="array" ref="M44">(MAX(IF(B44:J44&lt;&gt;0,B44:J44)))</f>
        <v>3.3</v>
      </c>
      <c r="N44">
        <f>M44*222</f>
        <v>732.59999999999991</v>
      </c>
    </row>
    <row r="45" spans="1:14">
      <c r="A45" t="s">
        <v>79</v>
      </c>
      <c r="G45">
        <f>Tabelle1!G$2</f>
        <v>3.3</v>
      </c>
      <c r="K45">
        <f t="array" ref="K45">(MIN(IF(B45:J45&lt;&gt;0,B45:J45)))</f>
        <v>3.3</v>
      </c>
      <c r="L45">
        <f>K45*222</f>
        <v>732.59999999999991</v>
      </c>
      <c r="M45">
        <f t="array" ref="M45">(MAX(IF(B45:J45&lt;&gt;0,B45:J45)))</f>
        <v>3.3</v>
      </c>
      <c r="N45">
        <f>M45*222</f>
        <v>732.59999999999991</v>
      </c>
    </row>
    <row r="46" spans="1:14">
      <c r="A46" t="s">
        <v>80</v>
      </c>
      <c r="G46">
        <f>Tabelle1!G$2</f>
        <v>3.3</v>
      </c>
      <c r="K46">
        <f t="array" ref="K46">(MIN(IF(B46:J46&lt;&gt;0,B46:J46)))</f>
        <v>3.3</v>
      </c>
      <c r="L46">
        <f>K46*370</f>
        <v>1221</v>
      </c>
      <c r="M46">
        <f t="array" ref="M46">(MAX(IF(B46:J46&lt;&gt;0,B46:J46)))</f>
        <v>3.3</v>
      </c>
      <c r="N46">
        <f>M46*370</f>
        <v>1221</v>
      </c>
    </row>
    <row r="47" spans="1:14">
      <c r="A47" t="s">
        <v>81</v>
      </c>
      <c r="H47">
        <f>Tabelle1!H$2</f>
        <v>0</v>
      </c>
      <c r="K47">
        <f t="array" ref="K47">(MIN(IF(B47:J47&lt;&gt;0,B47:J47)))</f>
        <v>0</v>
      </c>
      <c r="L47">
        <f t="shared" ref="L47:N48" si="4">K47*370</f>
        <v>0</v>
      </c>
      <c r="M47">
        <f t="array" ref="M47">(MAX(IF(B47:J47&lt;&gt;0,B47:J47)))</f>
        <v>0</v>
      </c>
      <c r="N47">
        <f t="shared" si="4"/>
        <v>0</v>
      </c>
    </row>
    <row r="48" spans="1:14">
      <c r="A48" t="s">
        <v>82</v>
      </c>
      <c r="H48">
        <f>Tabelle1!H$2</f>
        <v>0</v>
      </c>
      <c r="K48">
        <f t="array" ref="K48">(MIN(IF(B48:J48&lt;&gt;0,B48:J48)))</f>
        <v>0</v>
      </c>
      <c r="L48">
        <f t="shared" si="4"/>
        <v>0</v>
      </c>
      <c r="M48">
        <f t="array" ref="M48">(MAX(IF(B48:J48&lt;&gt;0,B48:J48)))</f>
        <v>0</v>
      </c>
      <c r="N48">
        <f t="shared" si="4"/>
        <v>0</v>
      </c>
    </row>
    <row r="49" spans="1:14">
      <c r="A49" t="s">
        <v>83</v>
      </c>
      <c r="H49">
        <f>Tabelle1!H$2</f>
        <v>0</v>
      </c>
      <c r="K49">
        <f t="array" ref="K49">(MIN(IF(B49:J49&lt;&gt;0,B49:J49)))</f>
        <v>0</v>
      </c>
      <c r="L49">
        <f>K49*495</f>
        <v>0</v>
      </c>
      <c r="M49">
        <f t="array" ref="M49">(MAX(IF(B49:J49&lt;&gt;0,B49:J49)))</f>
        <v>0</v>
      </c>
      <c r="N49">
        <f>M49*495</f>
        <v>0</v>
      </c>
    </row>
    <row r="50" spans="1:14">
      <c r="A50" t="s">
        <v>84</v>
      </c>
      <c r="H50">
        <f>Tabelle1!H$2</f>
        <v>0</v>
      </c>
      <c r="K50">
        <f t="array" ref="K50">(MIN(IF(B50:J50&lt;&gt;0,B50:J50)))</f>
        <v>0</v>
      </c>
      <c r="L50">
        <f>K50*495</f>
        <v>0</v>
      </c>
      <c r="M50">
        <f t="array" ref="M50">(MAX(IF(B50:J50&lt;&gt;0,B50:J50)))</f>
        <v>0</v>
      </c>
      <c r="N50">
        <f>M50*495</f>
        <v>0</v>
      </c>
    </row>
    <row r="51" spans="1:14">
      <c r="A51" t="s">
        <v>85</v>
      </c>
      <c r="J51">
        <f>Tabelle1!$J$2</f>
        <v>0</v>
      </c>
      <c r="K51">
        <f t="array" ref="K51">(MIN(IF(B51:J51&lt;&gt;0,B51:J51)))</f>
        <v>0</v>
      </c>
      <c r="L51">
        <f>K51*53</f>
        <v>0</v>
      </c>
      <c r="M51">
        <f t="array" ref="M51">(MAX(IF(B51:J51&lt;&gt;0,B51:J51)))</f>
        <v>0</v>
      </c>
      <c r="N51">
        <f>M51*53</f>
        <v>0</v>
      </c>
    </row>
    <row r="52" spans="1:14">
      <c r="A52" t="s">
        <v>91</v>
      </c>
      <c r="J52">
        <f>Tabelle1!$J$2</f>
        <v>0</v>
      </c>
      <c r="K52">
        <f t="array" ref="K52">(MIN(IF(B52:J52&lt;&gt;0,B52:J52)))</f>
        <v>0</v>
      </c>
      <c r="L52">
        <f>K52*174</f>
        <v>0</v>
      </c>
      <c r="M52">
        <f t="array" ref="M52">(MAX(IF(B52:J52&lt;&gt;0,B52:J52)))</f>
        <v>0</v>
      </c>
      <c r="N52">
        <f>M52*174</f>
        <v>0</v>
      </c>
    </row>
    <row r="53" spans="1:14">
      <c r="A53" t="s">
        <v>86</v>
      </c>
      <c r="J53">
        <f>Tabelle1!$J$2</f>
        <v>0</v>
      </c>
      <c r="K53">
        <f t="array" ref="K53">(MIN(IF(B53:J53&lt;&gt;0,B53:J53)))</f>
        <v>0</v>
      </c>
      <c r="L53">
        <f>K53*192</f>
        <v>0</v>
      </c>
      <c r="M53">
        <f t="array" ref="M53">(MAX(IF(B53:J53&lt;&gt;0,B53:J53)))</f>
        <v>0</v>
      </c>
      <c r="N53">
        <f>M53*192</f>
        <v>0</v>
      </c>
    </row>
    <row r="54" spans="1:14">
      <c r="A54" t="s">
        <v>87</v>
      </c>
      <c r="J54">
        <f>Tabelle1!$J$2</f>
        <v>0</v>
      </c>
      <c r="K54">
        <f t="array" ref="K54">(MIN(IF(B54:J54&lt;&gt;0,B54:J54)))</f>
        <v>0</v>
      </c>
      <c r="L54">
        <f t="shared" ref="L54:N58" si="5">K54*192</f>
        <v>0</v>
      </c>
      <c r="M54">
        <f t="array" ref="M54">(MAX(IF(B54:J54&lt;&gt;0,B54:J54)))</f>
        <v>0</v>
      </c>
      <c r="N54">
        <f t="shared" si="5"/>
        <v>0</v>
      </c>
    </row>
    <row r="55" spans="1:14">
      <c r="A55" t="s">
        <v>88</v>
      </c>
      <c r="J55">
        <f>Tabelle1!$J$2</f>
        <v>0</v>
      </c>
      <c r="K55">
        <f t="array" ref="K55">(MIN(IF(B55:J55&lt;&gt;0,B55:J55)))</f>
        <v>0</v>
      </c>
      <c r="L55">
        <f t="shared" si="5"/>
        <v>0</v>
      </c>
      <c r="M55">
        <f t="array" ref="M55">(MAX(IF(B55:J55&lt;&gt;0,B55:J55)))</f>
        <v>0</v>
      </c>
      <c r="N55">
        <f t="shared" si="5"/>
        <v>0</v>
      </c>
    </row>
    <row r="56" spans="1:14">
      <c r="A56" t="s">
        <v>89</v>
      </c>
      <c r="J56">
        <f>Tabelle1!$J$2</f>
        <v>0</v>
      </c>
      <c r="K56">
        <f t="array" ref="K56">(MIN(IF(B56:J56&lt;&gt;0,B56:J56)))</f>
        <v>0</v>
      </c>
      <c r="L56">
        <f t="shared" si="5"/>
        <v>0</v>
      </c>
      <c r="M56">
        <f t="array" ref="M56">(MAX(IF(B56:J56&lt;&gt;0,B56:J56)))</f>
        <v>0</v>
      </c>
      <c r="N56">
        <f t="shared" si="5"/>
        <v>0</v>
      </c>
    </row>
    <row r="57" spans="1:14">
      <c r="A57" t="s">
        <v>92</v>
      </c>
      <c r="J57">
        <f>Tabelle1!$J$2</f>
        <v>0</v>
      </c>
      <c r="K57">
        <f t="array" ref="K57">(MIN(IF(B57:J57&lt;&gt;0,B57:J57)))</f>
        <v>0</v>
      </c>
      <c r="L57">
        <f t="shared" si="5"/>
        <v>0</v>
      </c>
      <c r="M57">
        <f t="array" ref="M57">(MAX(IF(B57:J57&lt;&gt;0,B57:J57)))</f>
        <v>0</v>
      </c>
      <c r="N57">
        <f t="shared" si="5"/>
        <v>0</v>
      </c>
    </row>
    <row r="58" spans="1:14">
      <c r="A58" t="s">
        <v>93</v>
      </c>
      <c r="J58">
        <f>Tabelle1!$J$2</f>
        <v>0</v>
      </c>
      <c r="K58">
        <f t="array" ref="K58">(MIN(IF(B58:J58&lt;&gt;0,B58:J58)))</f>
        <v>0</v>
      </c>
      <c r="L58">
        <f t="shared" si="5"/>
        <v>0</v>
      </c>
      <c r="M58">
        <f t="array" ref="M58">(MAX(IF(B58:J58&lt;&gt;0,B58:J58)))</f>
        <v>0</v>
      </c>
      <c r="N58">
        <f t="shared" si="5"/>
        <v>0</v>
      </c>
    </row>
    <row r="59" spans="1:14">
      <c r="A59" t="s">
        <v>94</v>
      </c>
      <c r="J59">
        <f>Tabelle1!$J$2</f>
        <v>0</v>
      </c>
      <c r="K59">
        <f t="array" ref="K59">(MIN(IF(B59:J59&lt;&gt;0,B59:J59)))</f>
        <v>0</v>
      </c>
      <c r="L59">
        <f>K59*370</f>
        <v>0</v>
      </c>
      <c r="M59">
        <f t="array" ref="M59">(MAX(IF(B59:J59&lt;&gt;0,B59:J59)))</f>
        <v>0</v>
      </c>
      <c r="N59">
        <f>M59*370</f>
        <v>0</v>
      </c>
    </row>
    <row r="60" spans="1:14">
      <c r="A60" t="s">
        <v>95</v>
      </c>
      <c r="J60">
        <f>Tabelle1!$J$2</f>
        <v>0</v>
      </c>
      <c r="K60">
        <f t="array" ref="K60">(MIN(IF(B60:J60&lt;&gt;0,B60:J60)))</f>
        <v>0</v>
      </c>
      <c r="L60">
        <f>K60*370</f>
        <v>0</v>
      </c>
      <c r="M60">
        <f t="array" ref="M60">(MAX(IF(B60:J60&lt;&gt;0,B60:J60)))</f>
        <v>0</v>
      </c>
      <c r="N60">
        <f>M60*370</f>
        <v>0</v>
      </c>
    </row>
    <row r="61" spans="1:14">
      <c r="B61">
        <f>SUMIF(B2:B58,"&gt;9",$L2:$L60)</f>
        <v>0</v>
      </c>
      <c r="C61">
        <f t="shared" ref="C61:H61" si="6">SUMIF(C2:C58,"&gt;9",$L2:$L60)</f>
        <v>0</v>
      </c>
      <c r="D61">
        <f t="shared" si="6"/>
        <v>0</v>
      </c>
      <c r="E61">
        <f t="shared" si="6"/>
        <v>63031.199999999997</v>
      </c>
      <c r="F61">
        <f t="shared" si="6"/>
        <v>0</v>
      </c>
      <c r="G61">
        <f t="shared" si="6"/>
        <v>0</v>
      </c>
      <c r="H61">
        <f t="shared" si="6"/>
        <v>0</v>
      </c>
      <c r="I61">
        <f>Tabelle1!I2*20047</f>
        <v>0</v>
      </c>
      <c r="J61">
        <f>SUMIF(J2:J60,"&gt;9",$L2:$L60)</f>
        <v>0</v>
      </c>
      <c r="L61">
        <f>SUM(L2:L60)</f>
        <v>75296.5</v>
      </c>
      <c r="N61">
        <f t="shared" ref="N61" si="7">SUM(N2:N60)</f>
        <v>92550.700000000012</v>
      </c>
    </row>
    <row r="62" spans="1:14">
      <c r="A62" t="s">
        <v>98</v>
      </c>
      <c r="B62">
        <v>34</v>
      </c>
      <c r="C62">
        <v>23</v>
      </c>
      <c r="D62">
        <v>21</v>
      </c>
      <c r="E62">
        <v>60</v>
      </c>
      <c r="F62">
        <v>13</v>
      </c>
      <c r="G62">
        <v>18</v>
      </c>
      <c r="H62">
        <v>44</v>
      </c>
      <c r="I62">
        <v>104</v>
      </c>
      <c r="J62">
        <v>43</v>
      </c>
    </row>
    <row r="63" spans="1:14">
      <c r="B63">
        <f>B62*3*Tabelle1!B2+Tabelle2!B61</f>
        <v>408</v>
      </c>
      <c r="C63">
        <f>C62*3*Tabelle1!C2+Tabelle2!C61</f>
        <v>0</v>
      </c>
      <c r="D63">
        <f>D62*3*Tabelle1!D2+Tabelle2!D61</f>
        <v>126</v>
      </c>
      <c r="E63">
        <f>E62*3*Tabelle1!E2+Tabelle2!E61</f>
        <v>66631.199999999997</v>
      </c>
      <c r="F63">
        <f>F62*3*Tabelle1!F2+Tabelle2!F61</f>
        <v>97.5</v>
      </c>
      <c r="G63">
        <f>G62*3*Tabelle1!G2+Tabelle2!G61</f>
        <v>178.2</v>
      </c>
      <c r="H63">
        <f>H62*3*Tabelle1!H2+Tabelle2!H61</f>
        <v>0</v>
      </c>
      <c r="I63">
        <f>I62*3*Tabelle1!I2+Tabelle2!I61</f>
        <v>0</v>
      </c>
      <c r="J63">
        <f>J62*3*Tabelle1!J2+Tabelle2!J61</f>
        <v>0</v>
      </c>
    </row>
    <row r="64" spans="1:14">
      <c r="A64" t="s">
        <v>97</v>
      </c>
      <c r="B64">
        <f>B63/Tabelle1!B2/COUNT(B2:B60)</f>
        <v>7.2857142857142856</v>
      </c>
      <c r="C64" t="e">
        <f>C63/Tabelle1!C2/COUNT(C2:C60)</f>
        <v>#DIV/0!</v>
      </c>
      <c r="D64">
        <f>D63/Tabelle1!D2/COUNT(D2:D60)</f>
        <v>7</v>
      </c>
      <c r="E64">
        <f>E63/Tabelle1!E2/COUNT(E2:E60)</f>
        <v>333.15600000000001</v>
      </c>
      <c r="F64">
        <f>F63/Tabelle1!F2/COUNT(F2:F60)</f>
        <v>4.333333333333333</v>
      </c>
      <c r="G64">
        <f>G63/Tabelle1!G2/COUNT(G2:G60)</f>
        <v>6.75</v>
      </c>
      <c r="H64" t="e">
        <f>H63/Tabelle1!H2/COUNT(H2:H60)</f>
        <v>#DIV/0!</v>
      </c>
      <c r="I64" t="e">
        <f>I63/Tabelle1!I2/21</f>
        <v>#DIV/0!</v>
      </c>
      <c r="J64" t="e">
        <f>J63/Tabelle1!J2/COUNT(J2:J60)</f>
        <v>#DIV/0!</v>
      </c>
    </row>
    <row r="65" spans="1:2">
      <c r="A65" t="s">
        <v>99</v>
      </c>
      <c r="B65">
        <f>L61-N61</f>
        <v>-17254.200000000012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topLeftCell="A4" workbookViewId="0">
      <selection activeCell="C23" sqref="C23"/>
    </sheetView>
  </sheetViews>
  <sheetFormatPr baseColWidth="10" defaultRowHeight="15"/>
  <cols>
    <col min="1" max="1" width="15.5703125" bestFit="1" customWidth="1"/>
    <col min="2" max="2" width="18.28515625" bestFit="1" customWidth="1"/>
    <col min="3" max="3" width="18.7109375" customWidth="1"/>
  </cols>
  <sheetData>
    <row r="1" spans="1:3">
      <c r="A1" t="s">
        <v>102</v>
      </c>
      <c r="B1" t="s">
        <v>103</v>
      </c>
      <c r="C1" t="s">
        <v>104</v>
      </c>
    </row>
    <row r="2" spans="1:3">
      <c r="A2" t="s">
        <v>6</v>
      </c>
      <c r="B2">
        <v>313</v>
      </c>
      <c r="C2">
        <v>6.26</v>
      </c>
    </row>
    <row r="3" spans="1:3">
      <c r="A3" t="s">
        <v>20</v>
      </c>
      <c r="B3">
        <v>391</v>
      </c>
      <c r="C3">
        <v>8.68</v>
      </c>
    </row>
    <row r="4" spans="1:3">
      <c r="A4" t="s">
        <v>105</v>
      </c>
      <c r="B4">
        <v>367</v>
      </c>
      <c r="C4">
        <v>10.8</v>
      </c>
    </row>
    <row r="5" spans="1:3">
      <c r="A5" t="s">
        <v>106</v>
      </c>
      <c r="B5">
        <v>375</v>
      </c>
      <c r="C5">
        <v>13</v>
      </c>
    </row>
    <row r="6" spans="1:3">
      <c r="A6" t="s">
        <v>14</v>
      </c>
      <c r="B6">
        <v>461</v>
      </c>
      <c r="C6">
        <v>17.73</v>
      </c>
    </row>
    <row r="7" spans="1:3">
      <c r="A7" t="s">
        <v>15</v>
      </c>
      <c r="B7">
        <v>105</v>
      </c>
      <c r="C7">
        <v>5.53</v>
      </c>
    </row>
    <row r="8" spans="1:3">
      <c r="A8" t="s">
        <v>16</v>
      </c>
      <c r="B8">
        <v>511</v>
      </c>
      <c r="C8">
        <v>13.45</v>
      </c>
    </row>
    <row r="9" spans="1:3">
      <c r="A9" t="s">
        <v>17</v>
      </c>
      <c r="B9">
        <v>262</v>
      </c>
      <c r="C9">
        <v>7.71</v>
      </c>
    </row>
    <row r="10" spans="1:3">
      <c r="A10" t="s">
        <v>18</v>
      </c>
      <c r="B10">
        <v>344</v>
      </c>
      <c r="C10">
        <v>10.42</v>
      </c>
    </row>
    <row r="11" spans="1:3">
      <c r="A11" t="s">
        <v>19</v>
      </c>
      <c r="B11">
        <v>415</v>
      </c>
      <c r="C11">
        <v>16.600000000000001</v>
      </c>
    </row>
    <row r="12" spans="1:3">
      <c r="A12" t="s">
        <v>107</v>
      </c>
      <c r="B12">
        <v>30</v>
      </c>
      <c r="C12">
        <v>1</v>
      </c>
    </row>
    <row r="13" spans="1:3">
      <c r="A13" t="s">
        <v>108</v>
      </c>
      <c r="B13">
        <v>352</v>
      </c>
      <c r="C13">
        <v>15.3</v>
      </c>
    </row>
    <row r="14" spans="1:3">
      <c r="A14" t="s">
        <v>23</v>
      </c>
      <c r="B14">
        <v>810</v>
      </c>
      <c r="C14">
        <v>10.125</v>
      </c>
    </row>
    <row r="15" spans="1:3">
      <c r="A15" t="s">
        <v>24</v>
      </c>
      <c r="B15">
        <v>360</v>
      </c>
      <c r="C15">
        <v>11.61</v>
      </c>
    </row>
    <row r="16" spans="1:3">
      <c r="A16" t="s">
        <v>25</v>
      </c>
      <c r="B16">
        <v>326</v>
      </c>
      <c r="C16">
        <v>9.8699999999999992</v>
      </c>
    </row>
    <row r="17" spans="1:3">
      <c r="A17" t="s">
        <v>26</v>
      </c>
      <c r="B17">
        <v>103</v>
      </c>
      <c r="C17">
        <v>25.75</v>
      </c>
    </row>
    <row r="18" spans="1:3">
      <c r="A18" t="s">
        <v>27</v>
      </c>
      <c r="B18">
        <v>46</v>
      </c>
      <c r="C18">
        <v>4.5999999999999996</v>
      </c>
    </row>
    <row r="19" spans="1:3">
      <c r="A19" t="s">
        <v>28</v>
      </c>
      <c r="B19">
        <v>306</v>
      </c>
      <c r="C19">
        <v>10.55</v>
      </c>
    </row>
    <row r="20" spans="1:3">
      <c r="A20" t="s">
        <v>29</v>
      </c>
      <c r="B20">
        <v>512</v>
      </c>
      <c r="C20">
        <v>10.47</v>
      </c>
    </row>
    <row r="21" spans="1:3">
      <c r="A21" t="s">
        <v>30</v>
      </c>
      <c r="B21">
        <v>3</v>
      </c>
      <c r="C21">
        <v>1.5</v>
      </c>
    </row>
    <row r="22" spans="1:3">
      <c r="A22" t="s">
        <v>31</v>
      </c>
      <c r="B22">
        <v>172</v>
      </c>
      <c r="C22">
        <v>15.63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E8" sqref="E8"/>
    </sheetView>
  </sheetViews>
  <sheetFormatPr baseColWidth="10" defaultRowHeight="15"/>
  <cols>
    <col min="1" max="1" width="12" bestFit="1" customWidth="1"/>
  </cols>
  <sheetData>
    <row r="1" spans="1:9">
      <c r="A1" t="s">
        <v>150</v>
      </c>
      <c r="B1" t="s">
        <v>151</v>
      </c>
      <c r="C1" t="s">
        <v>152</v>
      </c>
      <c r="D1" t="s">
        <v>153</v>
      </c>
      <c r="E1" t="s">
        <v>154</v>
      </c>
      <c r="F1" t="s">
        <v>155</v>
      </c>
      <c r="G1" t="s">
        <v>156</v>
      </c>
      <c r="H1" t="s">
        <v>157</v>
      </c>
      <c r="I1" t="s">
        <v>158</v>
      </c>
    </row>
    <row r="2" spans="1:9">
      <c r="A2">
        <v>1</v>
      </c>
      <c r="E2">
        <v>1</v>
      </c>
      <c r="I2">
        <v>1</v>
      </c>
    </row>
    <row r="3" spans="1:9">
      <c r="A3">
        <v>2</v>
      </c>
      <c r="B3">
        <v>1</v>
      </c>
      <c r="C3">
        <v>1</v>
      </c>
      <c r="D3">
        <v>1</v>
      </c>
      <c r="E3">
        <v>1</v>
      </c>
      <c r="G3">
        <v>1</v>
      </c>
    </row>
    <row r="4" spans="1:9">
      <c r="A4">
        <v>3</v>
      </c>
      <c r="C4">
        <v>1</v>
      </c>
      <c r="D4">
        <v>1</v>
      </c>
    </row>
    <row r="5" spans="1:9">
      <c r="A5">
        <v>4</v>
      </c>
      <c r="F5">
        <v>1</v>
      </c>
      <c r="G5">
        <v>2</v>
      </c>
    </row>
    <row r="6" spans="1:9">
      <c r="A6">
        <v>5</v>
      </c>
      <c r="B6">
        <v>2</v>
      </c>
      <c r="E6">
        <v>1</v>
      </c>
    </row>
    <row r="7" spans="1:9">
      <c r="A7">
        <v>6</v>
      </c>
      <c r="C7">
        <v>1</v>
      </c>
      <c r="D7">
        <v>1</v>
      </c>
      <c r="E7">
        <v>2</v>
      </c>
    </row>
    <row r="8" spans="1:9">
      <c r="A8">
        <v>7</v>
      </c>
      <c r="D8">
        <v>1</v>
      </c>
    </row>
    <row r="9" spans="1:9">
      <c r="A9">
        <v>8</v>
      </c>
      <c r="B9">
        <v>1</v>
      </c>
      <c r="E9">
        <v>1</v>
      </c>
    </row>
    <row r="10" spans="1:9">
      <c r="A10">
        <v>9</v>
      </c>
    </row>
    <row r="11" spans="1:9">
      <c r="A11">
        <v>10</v>
      </c>
    </row>
    <row r="12" spans="1:9">
      <c r="A12">
        <v>11</v>
      </c>
    </row>
    <row r="13" spans="1:9">
      <c r="A13">
        <v>12</v>
      </c>
      <c r="E13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Tabelle2</vt:lpstr>
      <vt:lpstr>Tabelle3</vt:lpstr>
      <vt:lpstr>Tabelle4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2017-06-19T21:24:41Z</dcterms:modified>
</cp:coreProperties>
</file>